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DAS\Documents\Dokumeti\UPRAVNO VIJEĆE\13. sjednica\FIN\"/>
    </mc:Choice>
  </mc:AlternateContent>
  <xr:revisionPtr revIDLastSave="0" documentId="8_{331CF471-8B33-4190-AD6B-5B18DA5AE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rashoda'!$A$7:$F$23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rashoda'!$A$24:$F$24</definedName>
    <definedName name="S2A_RedoviSveuk" localSheetId="3">'Posebni dio'!$A$8:$F$8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B7" i="5"/>
  <c r="B24" i="5"/>
  <c r="B23" i="5"/>
  <c r="B22" i="5"/>
  <c r="B21" i="5"/>
  <c r="F97" i="5" l="1"/>
  <c r="E97" i="5"/>
  <c r="D96" i="5"/>
  <c r="F96" i="5" s="1"/>
  <c r="B96" i="5"/>
  <c r="E96" i="5" s="1"/>
  <c r="D95" i="5"/>
  <c r="B95" i="5"/>
  <c r="E95" i="5" s="1"/>
  <c r="F94" i="5"/>
  <c r="E94" i="5"/>
  <c r="F93" i="5"/>
  <c r="E93" i="5"/>
  <c r="F92" i="5"/>
  <c r="E92" i="5"/>
  <c r="D91" i="5"/>
  <c r="F91" i="5" s="1"/>
  <c r="B91" i="5"/>
  <c r="E91" i="5" s="1"/>
  <c r="D90" i="5"/>
  <c r="B90" i="5"/>
  <c r="E90" i="5" s="1"/>
  <c r="F89" i="5"/>
  <c r="E89" i="5"/>
  <c r="F88" i="5"/>
  <c r="E88" i="5"/>
  <c r="F87" i="5"/>
  <c r="E87" i="5"/>
  <c r="F86" i="5"/>
  <c r="D86" i="5"/>
  <c r="B86" i="5"/>
  <c r="E86" i="5" s="1"/>
  <c r="F85" i="5"/>
  <c r="E85" i="5"/>
  <c r="F84" i="5"/>
  <c r="D84" i="5"/>
  <c r="B84" i="5"/>
  <c r="E84" i="5" s="1"/>
  <c r="F83" i="5"/>
  <c r="E83" i="5"/>
  <c r="F82" i="5"/>
  <c r="E82" i="5"/>
  <c r="F81" i="5"/>
  <c r="E81" i="5"/>
  <c r="F80" i="5"/>
  <c r="E80" i="5"/>
  <c r="F79" i="5"/>
  <c r="E79" i="5"/>
  <c r="F78" i="5"/>
  <c r="E78" i="5"/>
  <c r="F77" i="5"/>
  <c r="E77" i="5"/>
  <c r="F76" i="5"/>
  <c r="E76" i="5"/>
  <c r="F75" i="5"/>
  <c r="E75" i="5"/>
  <c r="F74" i="5"/>
  <c r="E74" i="5"/>
  <c r="D73" i="5"/>
  <c r="F73" i="5" s="1"/>
  <c r="B73" i="5"/>
  <c r="E73" i="5" s="1"/>
  <c r="F72" i="5"/>
  <c r="E72" i="5"/>
  <c r="D71" i="5"/>
  <c r="F71" i="5" s="1"/>
  <c r="B71" i="5"/>
  <c r="E71" i="5" s="1"/>
  <c r="F68" i="5"/>
  <c r="E68" i="5"/>
  <c r="D67" i="5"/>
  <c r="F67" i="5" s="1"/>
  <c r="B67" i="5"/>
  <c r="E67" i="5" s="1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D43" i="5"/>
  <c r="D36" i="5" s="1"/>
  <c r="B43" i="5"/>
  <c r="B36" i="5" s="1"/>
  <c r="F42" i="5"/>
  <c r="E42" i="5"/>
  <c r="F41" i="5"/>
  <c r="E41" i="5"/>
  <c r="F40" i="5"/>
  <c r="E40" i="5"/>
  <c r="F39" i="5"/>
  <c r="E39" i="5"/>
  <c r="D38" i="5"/>
  <c r="F38" i="5" s="1"/>
  <c r="B38" i="5"/>
  <c r="E38" i="5" s="1"/>
  <c r="F35" i="5"/>
  <c r="E35" i="5"/>
  <c r="F34" i="5"/>
  <c r="E34" i="5"/>
  <c r="D33" i="5"/>
  <c r="F33" i="5" s="1"/>
  <c r="B33" i="5"/>
  <c r="B27" i="5" s="1"/>
  <c r="F32" i="5"/>
  <c r="E32" i="5"/>
  <c r="F31" i="5"/>
  <c r="E31" i="5"/>
  <c r="F29" i="5"/>
  <c r="E29" i="5"/>
  <c r="D28" i="5"/>
  <c r="F28" i="5" s="1"/>
  <c r="B28" i="5"/>
  <c r="E28" i="5" s="1"/>
  <c r="D17" i="5"/>
  <c r="F17" i="5" s="1"/>
  <c r="B17" i="5"/>
  <c r="D8" i="5"/>
  <c r="C8" i="5"/>
  <c r="B8" i="5"/>
  <c r="E8" i="5" s="1"/>
  <c r="F7" i="5"/>
  <c r="E7" i="5"/>
  <c r="D6" i="5"/>
  <c r="C6" i="5"/>
  <c r="B6" i="5"/>
  <c r="E6" i="5" s="1"/>
  <c r="D5" i="5"/>
  <c r="C5" i="5"/>
  <c r="B5" i="5"/>
  <c r="D30" i="4"/>
  <c r="C30" i="4"/>
  <c r="F30" i="4" s="1"/>
  <c r="B30" i="4"/>
  <c r="E30" i="4" s="1"/>
  <c r="F29" i="4"/>
  <c r="E29" i="4"/>
  <c r="D29" i="4"/>
  <c r="C29" i="4"/>
  <c r="B29" i="4"/>
  <c r="F24" i="4"/>
  <c r="D24" i="4"/>
  <c r="C24" i="4"/>
  <c r="B24" i="4"/>
  <c r="E24" i="4" s="1"/>
  <c r="D23" i="4"/>
  <c r="F23" i="4" s="1"/>
  <c r="C23" i="4"/>
  <c r="B23" i="4"/>
  <c r="F13" i="4"/>
  <c r="E13" i="4"/>
  <c r="D13" i="4"/>
  <c r="B13" i="4"/>
  <c r="D12" i="4"/>
  <c r="F12" i="4" s="1"/>
  <c r="B12" i="4"/>
  <c r="F7" i="4"/>
  <c r="E7" i="4"/>
  <c r="D7" i="4"/>
  <c r="B7" i="4"/>
  <c r="D6" i="4"/>
  <c r="F6" i="4" s="1"/>
  <c r="B6" i="4"/>
  <c r="D126" i="3"/>
  <c r="C126" i="3"/>
  <c r="F126" i="3" s="1"/>
  <c r="F125" i="3"/>
  <c r="D124" i="3"/>
  <c r="C124" i="3"/>
  <c r="D123" i="3"/>
  <c r="C123" i="3"/>
  <c r="B123" i="3"/>
  <c r="F112" i="3"/>
  <c r="E112" i="3"/>
  <c r="D111" i="3"/>
  <c r="C111" i="3"/>
  <c r="F111" i="3" s="1"/>
  <c r="B111" i="3"/>
  <c r="E111" i="3" s="1"/>
  <c r="F110" i="3"/>
  <c r="E110" i="3"/>
  <c r="D109" i="3"/>
  <c r="C109" i="3"/>
  <c r="F109" i="3" s="1"/>
  <c r="B109" i="3"/>
  <c r="E109" i="3" s="1"/>
  <c r="F108" i="3"/>
  <c r="E108" i="3"/>
  <c r="D107" i="3"/>
  <c r="D113" i="3" s="1"/>
  <c r="C107" i="3"/>
  <c r="B107" i="3"/>
  <c r="F106" i="3"/>
  <c r="E106" i="3"/>
  <c r="D105" i="3"/>
  <c r="C105" i="3"/>
  <c r="F105" i="3" s="1"/>
  <c r="B105" i="3"/>
  <c r="E105" i="3" s="1"/>
  <c r="D104" i="3"/>
  <c r="C104" i="3"/>
  <c r="B104" i="3"/>
  <c r="F98" i="3"/>
  <c r="E98" i="3"/>
  <c r="D97" i="3"/>
  <c r="C97" i="3"/>
  <c r="B97" i="3"/>
  <c r="E97" i="3" s="1"/>
  <c r="F96" i="3"/>
  <c r="E96" i="3"/>
  <c r="D95" i="3"/>
  <c r="C95" i="3"/>
  <c r="B95" i="3"/>
  <c r="E95" i="3" s="1"/>
  <c r="F94" i="3"/>
  <c r="E94" i="3"/>
  <c r="D93" i="3"/>
  <c r="C93" i="3"/>
  <c r="B93" i="3"/>
  <c r="E93" i="3" s="1"/>
  <c r="F92" i="3"/>
  <c r="E92" i="3"/>
  <c r="D91" i="3"/>
  <c r="C91" i="3"/>
  <c r="B91" i="3"/>
  <c r="D90" i="3"/>
  <c r="C90" i="3"/>
  <c r="B90" i="3"/>
  <c r="F79" i="3"/>
  <c r="E79" i="3"/>
  <c r="F78" i="3"/>
  <c r="D78" i="3"/>
  <c r="D72" i="3" s="1"/>
  <c r="F72" i="3" s="1"/>
  <c r="B78" i="3"/>
  <c r="B72" i="3" s="1"/>
  <c r="E72" i="3" s="1"/>
  <c r="F77" i="3"/>
  <c r="E77" i="3"/>
  <c r="F76" i="3"/>
  <c r="E76" i="3"/>
  <c r="F75" i="3"/>
  <c r="E75" i="3"/>
  <c r="F74" i="3"/>
  <c r="D74" i="3"/>
  <c r="B74" i="3"/>
  <c r="F71" i="3"/>
  <c r="E71" i="3"/>
  <c r="F70" i="3"/>
  <c r="E70" i="3"/>
  <c r="F69" i="3"/>
  <c r="D69" i="3"/>
  <c r="B69" i="3"/>
  <c r="D68" i="3"/>
  <c r="F68" i="3" s="1"/>
  <c r="B68" i="3"/>
  <c r="F67" i="3"/>
  <c r="E67" i="3"/>
  <c r="F66" i="3"/>
  <c r="E66" i="3"/>
  <c r="F65" i="3"/>
  <c r="E65" i="3"/>
  <c r="F64" i="3"/>
  <c r="E64" i="3"/>
  <c r="F63" i="3"/>
  <c r="D63" i="3"/>
  <c r="B63" i="3"/>
  <c r="E63" i="3" s="1"/>
  <c r="F62" i="3"/>
  <c r="E62" i="3"/>
  <c r="F61" i="3"/>
  <c r="D61" i="3"/>
  <c r="B61" i="3"/>
  <c r="E61" i="3" s="1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D51" i="3"/>
  <c r="B51" i="3"/>
  <c r="F50" i="3"/>
  <c r="E50" i="3"/>
  <c r="F49" i="3"/>
  <c r="E49" i="3"/>
  <c r="F48" i="3"/>
  <c r="E48" i="3"/>
  <c r="F47" i="3"/>
  <c r="E47" i="3"/>
  <c r="F46" i="3"/>
  <c r="E46" i="3"/>
  <c r="F45" i="3"/>
  <c r="D45" i="3"/>
  <c r="B45" i="3"/>
  <c r="F44" i="3"/>
  <c r="E44" i="3"/>
  <c r="F43" i="3"/>
  <c r="E43" i="3"/>
  <c r="F42" i="3"/>
  <c r="E42" i="3"/>
  <c r="F41" i="3"/>
  <c r="E41" i="3"/>
  <c r="F40" i="3"/>
  <c r="D40" i="3"/>
  <c r="B40" i="3"/>
  <c r="F38" i="3"/>
  <c r="E38" i="3"/>
  <c r="F37" i="3"/>
  <c r="D37" i="3"/>
  <c r="B37" i="3"/>
  <c r="F36" i="3"/>
  <c r="E36" i="3"/>
  <c r="F35" i="3"/>
  <c r="D35" i="3"/>
  <c r="B35" i="3"/>
  <c r="F34" i="3"/>
  <c r="E34" i="3"/>
  <c r="F33" i="3"/>
  <c r="E33" i="3"/>
  <c r="F32" i="3"/>
  <c r="D32" i="3"/>
  <c r="B32" i="3"/>
  <c r="D29" i="3"/>
  <c r="F29" i="3" s="1"/>
  <c r="B29" i="3"/>
  <c r="F23" i="3"/>
  <c r="E23" i="3"/>
  <c r="F22" i="3"/>
  <c r="E22" i="3"/>
  <c r="F21" i="3"/>
  <c r="D21" i="3"/>
  <c r="B21" i="3"/>
  <c r="D20" i="3"/>
  <c r="F20" i="3" s="1"/>
  <c r="B20" i="3"/>
  <c r="E20" i="3" s="1"/>
  <c r="F19" i="3"/>
  <c r="E19" i="3"/>
  <c r="F18" i="3"/>
  <c r="D18" i="3"/>
  <c r="B18" i="3"/>
  <c r="F17" i="3"/>
  <c r="E17" i="3"/>
  <c r="F16" i="3"/>
  <c r="E16" i="3"/>
  <c r="F15" i="3"/>
  <c r="D15" i="3"/>
  <c r="B15" i="3"/>
  <c r="E15" i="3" s="1"/>
  <c r="D14" i="3"/>
  <c r="F14" i="3" s="1"/>
  <c r="F13" i="3"/>
  <c r="E13" i="3"/>
  <c r="F12" i="3"/>
  <c r="D12" i="3"/>
  <c r="B12" i="3"/>
  <c r="E12" i="3" s="1"/>
  <c r="D11" i="3"/>
  <c r="F11" i="3" s="1"/>
  <c r="B11" i="3"/>
  <c r="E11" i="3" s="1"/>
  <c r="F10" i="3"/>
  <c r="E10" i="3"/>
  <c r="F9" i="3"/>
  <c r="D9" i="3"/>
  <c r="B9" i="3"/>
  <c r="E9" i="3" s="1"/>
  <c r="F8" i="3"/>
  <c r="D8" i="3"/>
  <c r="B8" i="3"/>
  <c r="E8" i="3" s="1"/>
  <c r="D6" i="3"/>
  <c r="B6" i="3"/>
  <c r="C25" i="2"/>
  <c r="B25" i="2"/>
  <c r="F24" i="2"/>
  <c r="E24" i="2"/>
  <c r="F23" i="2"/>
  <c r="E23" i="2"/>
  <c r="D22" i="2"/>
  <c r="C22" i="2"/>
  <c r="F22" i="2" s="1"/>
  <c r="B22" i="2"/>
  <c r="E22" i="2" s="1"/>
  <c r="F21" i="2"/>
  <c r="E21" i="2"/>
  <c r="F20" i="2"/>
  <c r="E20" i="2"/>
  <c r="D19" i="2"/>
  <c r="C19" i="2"/>
  <c r="B19" i="2"/>
  <c r="F18" i="2"/>
  <c r="E18" i="2"/>
  <c r="D18" i="2"/>
  <c r="C18" i="2"/>
  <c r="B18" i="2"/>
  <c r="D14" i="2"/>
  <c r="C14" i="2"/>
  <c r="B14" i="2"/>
  <c r="D13" i="2"/>
  <c r="C13" i="2"/>
  <c r="F13" i="2" s="1"/>
  <c r="B13" i="2"/>
  <c r="E13" i="2" s="1"/>
  <c r="F12" i="2"/>
  <c r="E12" i="2"/>
  <c r="F11" i="2"/>
  <c r="E11" i="2"/>
  <c r="F10" i="2"/>
  <c r="D10" i="2"/>
  <c r="C10" i="2"/>
  <c r="B10" i="2"/>
  <c r="E10" i="2" s="1"/>
  <c r="F9" i="2"/>
  <c r="E9" i="2"/>
  <c r="F8" i="2"/>
  <c r="E8" i="2"/>
  <c r="D7" i="2"/>
  <c r="F7" i="2" s="1"/>
  <c r="C7" i="2"/>
  <c r="B7" i="2"/>
  <c r="F14" i="2" l="1"/>
  <c r="F19" i="2"/>
  <c r="C26" i="2"/>
  <c r="E7" i="2"/>
  <c r="F124" i="3"/>
  <c r="E107" i="3"/>
  <c r="E74" i="3"/>
  <c r="E45" i="3"/>
  <c r="F104" i="3"/>
  <c r="E18" i="3"/>
  <c r="F123" i="3"/>
  <c r="F25" i="2"/>
  <c r="E25" i="2"/>
  <c r="D26" i="2"/>
  <c r="E91" i="3"/>
  <c r="E21" i="3"/>
  <c r="B26" i="2"/>
  <c r="E26" i="2" s="1"/>
  <c r="E68" i="3"/>
  <c r="F95" i="3"/>
  <c r="C99" i="3"/>
  <c r="E6" i="3"/>
  <c r="E40" i="3"/>
  <c r="E51" i="3"/>
  <c r="D31" i="3"/>
  <c r="F31" i="3" s="1"/>
  <c r="E69" i="3"/>
  <c r="F6" i="3"/>
  <c r="F91" i="3"/>
  <c r="F93" i="3"/>
  <c r="F90" i="3"/>
  <c r="F107" i="3"/>
  <c r="E104" i="3"/>
  <c r="F97" i="3"/>
  <c r="D24" i="3"/>
  <c r="F24" i="3" s="1"/>
  <c r="E32" i="3"/>
  <c r="E37" i="3"/>
  <c r="D39" i="3"/>
  <c r="F39" i="3" s="1"/>
  <c r="B31" i="3"/>
  <c r="B99" i="3"/>
  <c r="E99" i="3" s="1"/>
  <c r="B14" i="3"/>
  <c r="E14" i="3" s="1"/>
  <c r="F8" i="5"/>
  <c r="F6" i="5"/>
  <c r="B26" i="5"/>
  <c r="E33" i="5"/>
  <c r="D26" i="5"/>
  <c r="F26" i="5" s="1"/>
  <c r="E27" i="5"/>
  <c r="D27" i="5"/>
  <c r="F95" i="5"/>
  <c r="D24" i="5"/>
  <c r="E43" i="5"/>
  <c r="F90" i="5"/>
  <c r="D23" i="5"/>
  <c r="F43" i="5"/>
  <c r="F5" i="5"/>
  <c r="E26" i="5"/>
  <c r="E36" i="5"/>
  <c r="F36" i="5"/>
  <c r="B39" i="3"/>
  <c r="B80" i="3" s="1"/>
  <c r="E19" i="2"/>
  <c r="D99" i="3"/>
  <c r="F99" i="3" s="1"/>
  <c r="B113" i="3"/>
  <c r="B125" i="3" s="1"/>
  <c r="E6" i="4"/>
  <c r="E35" i="3"/>
  <c r="B73" i="3"/>
  <c r="C113" i="3"/>
  <c r="E5" i="5"/>
  <c r="B37" i="5"/>
  <c r="E37" i="5" s="1"/>
  <c r="B69" i="5"/>
  <c r="E69" i="5" s="1"/>
  <c r="E14" i="2"/>
  <c r="D73" i="3"/>
  <c r="F73" i="3" s="1"/>
  <c r="D37" i="5"/>
  <c r="F37" i="5" s="1"/>
  <c r="D69" i="5"/>
  <c r="F69" i="5" s="1"/>
  <c r="B70" i="5"/>
  <c r="E70" i="5" s="1"/>
  <c r="E90" i="3"/>
  <c r="E29" i="3"/>
  <c r="E78" i="3"/>
  <c r="E23" i="4"/>
  <c r="E17" i="5"/>
  <c r="D7" i="3"/>
  <c r="F7" i="3" s="1"/>
  <c r="D70" i="5"/>
  <c r="E123" i="3"/>
  <c r="E12" i="4"/>
  <c r="F26" i="2" l="1"/>
  <c r="B124" i="3"/>
  <c r="E124" i="3" s="1"/>
  <c r="B126" i="3"/>
  <c r="E126" i="3" s="1"/>
  <c r="E125" i="3"/>
  <c r="E113" i="3"/>
  <c r="F113" i="3"/>
  <c r="B7" i="3"/>
  <c r="E7" i="3" s="1"/>
  <c r="E31" i="3"/>
  <c r="B24" i="3"/>
  <c r="E24" i="3" s="1"/>
  <c r="D30" i="3"/>
  <c r="F30" i="3" s="1"/>
  <c r="E39" i="3"/>
  <c r="D80" i="3"/>
  <c r="F80" i="3" s="1"/>
  <c r="E73" i="3"/>
  <c r="B30" i="3"/>
  <c r="F70" i="5"/>
  <c r="D22" i="5"/>
  <c r="F27" i="5"/>
  <c r="D21" i="5"/>
  <c r="D25" i="5"/>
  <c r="F25" i="5" s="1"/>
  <c r="D19" i="5"/>
  <c r="F19" i="5" s="1"/>
  <c r="D18" i="5"/>
  <c r="F18" i="5" s="1"/>
  <c r="B25" i="5"/>
  <c r="E25" i="5" s="1"/>
  <c r="D98" i="5"/>
  <c r="F98" i="5" s="1"/>
  <c r="B19" i="5"/>
  <c r="E19" i="5" s="1"/>
  <c r="B98" i="5"/>
  <c r="E98" i="5" s="1"/>
  <c r="B18" i="5"/>
  <c r="E18" i="5" s="1"/>
  <c r="E30" i="3" l="1"/>
  <c r="E80" i="3"/>
</calcChain>
</file>

<file path=xl/sharedStrings.xml><?xml version="1.0" encoding="utf-8"?>
<sst xmlns="http://schemas.openxmlformats.org/spreadsheetml/2006/main" count="313" uniqueCount="179">
  <si>
    <t>MINISTARSTVO KULTURE I MEDIJA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</si>
  <si>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</si>
  <si>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</si>
  <si>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</si>
  <si>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</si>
  <si>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</si>
  <si>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</si>
  <si>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</si>
  <si>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</si>
  <si>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</si>
  <si>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</si>
  <si>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</si>
  <si>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</si>
  <si>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</si>
  <si>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</si>
  <si>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</si>
  <si>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</si>
  <si>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</si>
  <si>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</si>
  <si>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</si>
  <si>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</si>
  <si>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</si>
  <si>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</si>
  <si>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</si>
  <si>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</si>
  <si>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</si>
  <si>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</si>
  <si>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</si>
  <si>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</si>
  <si>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</si>
  <si>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30.06.2025.</t>
  </si>
  <si>
    <t>Izvršenje 2026.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</si>
  <si>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</si>
  <si>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</si>
  <si>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</si>
  <si>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</si>
  <si>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</si>
  <si>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</si>
  <si>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</si>
  <si>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</si>
  <si>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</si>
  <si>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</si>
  <si>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</si>
  <si>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</si>
  <si>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 663 Donacije od pravnih i fizičkih osoba izvan općeg proračuna te povrat donacija i</t>
  </si>
  <si>
    <t xml:space="preserve">   6631 Tekuće donacije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</si>
  <si>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</si>
  <si>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</si>
  <si>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</si>
  <si>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</si>
  <si>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</si>
  <si>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</si>
  <si>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</si>
  <si>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</si>
  <si>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</si>
  <si>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 3113 Plaće za prekovremeni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</si>
  <si>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</si>
  <si>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</si>
  <si>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</si>
  <si>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</si>
  <si>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</si>
  <si>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</si>
  <si>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</si>
  <si>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</si>
  <si>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</si>
  <si>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</si>
  <si>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</si>
  <si>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</si>
  <si>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</si>
  <si>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</si>
  <si>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</si>
  <si>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</si>
  <si>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</si>
  <si>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</si>
  <si>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</si>
  <si>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</si>
  <si>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</si>
  <si>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</si>
  <si>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</si>
  <si>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</si>
  <si>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</si>
  <si>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</si>
  <si>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</si>
  <si>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</si>
  <si>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</si>
  <si>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3292 Premije osiguranja</t>
  </si>
  <si>
    <t xml:space="preserve">   3293 Reprezentacija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</si>
  <si>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</si>
  <si>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</si>
  <si>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</si>
  <si>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</si>
  <si>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</si>
  <si>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</si>
  <si>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</si>
  <si>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</si>
  <si>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</si>
  <si>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4222 Komunikacijska oprema</t>
  </si>
  <si>
    <t xml:space="preserve">   4223 Oprema za održavanje i zaštitu</t>
  </si>
  <si>
    <t xml:space="preserve">  426 Nematerijalna proizvedena imovina</t>
  </si>
  <si>
    <t xml:space="preserve">   4262 Ulaganja u računalne programe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</si>
  <si>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</si>
  <si>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</si>
  <si>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</si>
  <si>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</si>
  <si>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</si>
  <si>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5 POMOĆI</t>
  </si>
  <si>
    <t xml:space="preserve"> 52 Pomoći grad. i župan</t>
  </si>
  <si>
    <t>6 DONACIJE</t>
  </si>
  <si>
    <t xml:space="preserve"> 61 Donacije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</si>
  <si>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</si>
  <si>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</si>
  <si>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</si>
  <si>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</si>
  <si>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</si>
  <si>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</si>
  <si>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</si>
  <si>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</si>
  <si>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</si>
  <si>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</si>
  <si>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</si>
  <si>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</si>
  <si>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05535 ARHIVI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</si>
  <si>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</si>
  <si>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</si>
  <si>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</si>
  <si>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1,233,305.00 </t>
  </si>
  <si>
    <t xml:space="preserve">            31 Vlastiti prihodi</t>
  </si>
  <si>
    <t xml:space="preserve">48,700.21 </t>
  </si>
  <si>
    <t xml:space="preserve">            52 Pomoći grad. i župan</t>
  </si>
  <si>
    <t xml:space="preserve">9,000.00 </t>
  </si>
  <si>
    <t xml:space="preserve">            61 Donacije</t>
  </si>
  <si>
    <t xml:space="preserve">400.00 </t>
  </si>
  <si>
    <t xml:space="preserve">  3902 ARHIVSKA DJELATNOST</t>
  </si>
  <si>
    <t xml:space="preserve">   A565028 PROGRAMI ARHIVSKE DJELATNOSTI</t>
  </si>
  <si>
    <t xml:space="preserve">    11 Iz proračuna</t>
  </si>
  <si>
    <t xml:space="preserve">     32 Materijalni rashodi</t>
  </si>
  <si>
    <t xml:space="preserve">      3221 Uredski materijal i ostali materijalni rashodi</t>
  </si>
  <si>
    <t xml:space="preserve">      3237 Intelektualne i osobne usluge</t>
  </si>
  <si>
    <t xml:space="preserve">      3239 Ostale usluge</t>
  </si>
  <si>
    <t xml:space="preserve">     42 Rashodi za nabavu proizvedene dugotrajne imovine</t>
  </si>
  <si>
    <t xml:space="preserve">      4221 Uredska oprema i namještaj</t>
  </si>
  <si>
    <t xml:space="preserve">      4262 Ulaganja u računalne programe</t>
  </si>
  <si>
    <t xml:space="preserve">   A783000 ADMINISTRACIJA I UPRAVLJANJE</t>
  </si>
  <si>
    <t xml:space="preserve">     31 Rashodi za zaposlene</t>
  </si>
  <si>
    <t xml:space="preserve">      3111 Plaće za redovan rad</t>
  </si>
  <si>
    <t xml:space="preserve">      3113 Plaće za prekovremeni rad</t>
  </si>
  <si>
    <t xml:space="preserve">      3121 Ostali rashodi za zaposlene</t>
  </si>
  <si>
    <t xml:space="preserve">      3132 Doprinosi za obvezno zdravstveno osiguranje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</si>
  <si>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</si>
  <si>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</si>
  <si>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</si>
  <si>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</si>
  <si>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</si>
  <si>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</si>
  <si>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</si>
  <si>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</si>
  <si>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</si>
  <si>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</si>
  <si>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</si>
  <si>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</si>
  <si>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</si>
  <si>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</si>
  <si>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3238 Računalne usluge</t>
  </si>
  <si>
    <t xml:space="preserve">      3241 Naknade troškova osobama izvan radnog odnosa</t>
  </si>
  <si>
    <t xml:space="preserve">      3292 Premije osiguranja</t>
  </si>
  <si>
    <t xml:space="preserve">      3293 Reprezentacija</t>
  </si>
  <si>
    <t xml:space="preserve">      3295 Pristojbe i naknade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</si>
  <si>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</si>
  <si>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</si>
  <si>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</si>
  <si>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A783001 ADMINISTRACIJA I UPRAVLJANJE (IZ EVIDENCIJSKIH PRIHODA)</t>
  </si>
  <si>
    <t xml:space="preserve">    31 Vlastiti prihodi</t>
  </si>
  <si>
    <t xml:space="preserve">      3433 Zatezne kamate</t>
  </si>
  <si>
    <t xml:space="preserve">      4222 Komunikacijska oprema</t>
  </si>
  <si>
    <t xml:space="preserve">      4223 Oprema za održavanje i zaštitu</t>
  </si>
  <si>
    <t xml:space="preserve">    52 Pomoći grad. i župan</t>
  </si>
  <si>
    <t xml:space="preserve">    61 Donacije</t>
  </si>
  <si>
    <t>* Proračunski korisnik Državni arhiv u Splitu nema primitika i izdataka</t>
  </si>
  <si>
    <t>IZVRŠENJE PRORAČUNA ZA RAZDOBLJE 1-6mj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</si>
</sst>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20" fillId="7" borderId="3" xfId="0" applyNumberFormat="1" applyFont="1" applyFill="1" applyBorder="1" applyAlignment="1">
      <alignment horizontal="right" vertical="center"/>
    </xf>
    <xf numFmtId="164" fontId="19" fillId="8" borderId="3" xfId="0" applyNumberFormat="1" applyFont="1" applyFill="1" applyBorder="1" applyAlignment="1">
      <alignment horizontal="right" vertical="center"/>
    </xf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0" fontId="18" fillId="0" borderId="3" xfId="0" applyFont="1" applyBorder="1" applyAlignment="1">
      <alignment vertical="center"/>
    </xf>
    <xf numFmtId="4" fontId="16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9" fontId="10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right" vertical="center"/>
    </xf>
    <xf numFmtId="10" fontId="6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10" fontId="1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quotePrefix="1" applyFont="1"/>
    <xf numFmtId="0" fontId="14" fillId="3" borderId="2" xfId="0" applyFont="1" applyFill="1" applyBorder="1" applyAlignment="1">
      <alignment horizontal="left" vertical="center"/>
    </xf>
    <xf numFmtId="164" fontId="14" fillId="3" borderId="2" xfId="0" applyNumberFormat="1" applyFont="1" applyFill="1" applyBorder="1" applyAlignment="1">
      <alignment horizontal="right" vertical="center"/>
    </xf>
    <xf numFmtId="10" fontId="14" fillId="3" borderId="2" xfId="0" applyNumberFormat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left" vertical="center"/>
    </xf>
    <xf numFmtId="164" fontId="15" fillId="4" borderId="3" xfId="0" applyNumberFormat="1" applyFont="1" applyFill="1" applyBorder="1" applyAlignment="1">
      <alignment horizontal="right" vertical="center"/>
    </xf>
    <xf numFmtId="10" fontId="15" fillId="4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164" fontId="10" fillId="5" borderId="3" xfId="0" applyNumberFormat="1" applyFont="1" applyFill="1" applyBorder="1" applyAlignment="1">
      <alignment horizontal="right" vertical="center"/>
    </xf>
    <xf numFmtId="10" fontId="10" fillId="5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64" fontId="12" fillId="0" borderId="3" xfId="0" applyNumberFormat="1" applyFont="1" applyBorder="1" applyAlignment="1">
      <alignment horizontal="right" vertical="center"/>
    </xf>
    <xf numFmtId="10" fontId="12" fillId="0" borderId="3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0" fontId="6" fillId="2" borderId="4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6" fillId="0" borderId="5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164" fontId="9" fillId="6" borderId="3" xfId="0" applyNumberFormat="1" applyFont="1" applyFill="1" applyBorder="1" applyAlignment="1">
      <alignment horizontal="right" vertical="center"/>
    </xf>
    <xf numFmtId="10" fontId="9" fillId="6" borderId="3" xfId="0" applyNumberFormat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left" vertical="center"/>
    </xf>
    <xf numFmtId="164" fontId="17" fillId="7" borderId="3" xfId="0" applyNumberFormat="1" applyFont="1" applyFill="1" applyBorder="1" applyAlignment="1">
      <alignment horizontal="right" vertical="center"/>
    </xf>
    <xf numFmtId="10" fontId="17" fillId="7" borderId="3" xfId="0" applyNumberFormat="1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left" vertical="center"/>
    </xf>
    <xf numFmtId="164" fontId="12" fillId="8" borderId="3" xfId="0" applyNumberFormat="1" applyFont="1" applyFill="1" applyBorder="1" applyAlignment="1">
      <alignment horizontal="right" vertical="center"/>
    </xf>
    <xf numFmtId="10" fontId="12" fillId="8" borderId="3" xfId="0" applyNumberFormat="1" applyFont="1" applyFill="1" applyBorder="1" applyAlignment="1">
      <alignment horizontal="center" vertical="center"/>
    </xf>
    <xf numFmtId="164" fontId="12" fillId="9" borderId="3" xfId="0" applyNumberFormat="1" applyFont="1" applyFill="1" applyBorder="1" applyAlignment="1">
      <alignment horizontal="right" vertic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A3BC.CE069A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885265</xdr:colOff>
      <xdr:row>1</xdr:row>
      <xdr:rowOff>56029</xdr:rowOff>
    </xdr:from>
    <xdr:to>
      <xdr:col>5</xdr:col>
      <xdr:colOff>1552015</xdr:colOff>
      <xdr:row>3</xdr:row>
      <xdr:rowOff>75079</xdr:rowOff>
    </xdr:to>
    <xdr:pic>
      <xdr:nvPicPr>
        <xdr:cNvPr id="2" name="Slika 1" descr="Slika na kojoj se prikazuje tekst, Font, poster, grafika&#10;&#10;Opis je automatski generiran">
          <a:extLst>
            <a:ext uri="{FF2B5EF4-FFF2-40B4-BE49-F238E27FC236}">
              <a16:creationId xmlns:a16="http://schemas.microsoft.com/office/drawing/2014/main" id="{22601D74-EB01-8930-2096-7A440D0A6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6441" y="302558"/>
          <a:ext cx="6667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="55" zoomScaleNormal="55" workbookViewId="0">
      <pane ySplit="7" topLeftCell="A8" activePane="bottomLeft" state="frozen"/>
      <selection pane="bottomLeft" activeCell="A2" sqref="A2:F2"/>
    </sheetView>
  </sheetViews>
  <sheetFormatPr defaultColWidth="9.140625" defaultRowHeight="15" x14ac:dyDescent="0.25"/>
  <cols>
    <col min="1" max="1" width="74" style="8" customWidth="1"/>
    <col min="2" max="4" width="19.7109375" style="8" customWidth="1"/>
    <col min="5" max="5" width="15" style="8" customWidth="1"/>
    <col min="6" max="6" width="29" style="8" customWidth="1"/>
  </cols>
  <sheetData>
    <row r="1" spans="1:6" s="9" customFormat="1" ht="20.100000000000001" customHeight="1" x14ac:dyDescent="0.2">
      <c r="A1" s="10" t="s">
        <v>0</v>
      </c>
      <c r="B1" s="11"/>
      <c r="C1" s="11"/>
      <c r="D1" s="11"/>
      <c r="E1" s="11"/>
      <c r="F1" s="11"/>
    </row>
    <row r="2" spans="1:6" s="12" customFormat="1" ht="30" customHeight="1" x14ac:dyDescent="0.25">
      <c r="A2" s="64" t="s">
        <v>178</v>
      </c>
      <c r="B2" s="65"/>
      <c r="C2" s="65"/>
      <c r="D2" s="65"/>
      <c r="E2" s="65"/>
      <c r="F2" s="65"/>
    </row>
    <row r="3" spans="1:6" s="12" customFormat="1" ht="30" customHeight="1" x14ac:dyDescent="0.25">
      <c r="A3" s="66" t="s">
        <v>1</v>
      </c>
      <c r="B3" s="66"/>
      <c r="C3" s="66"/>
      <c r="D3" s="66"/>
      <c r="E3" s="66"/>
      <c r="F3" s="66"/>
    </row>
    <row r="4" spans="1:6" s="13" customFormat="1" ht="24.95" customHeight="1" x14ac:dyDescent="0.3">
      <c r="A4" s="66" t="s">
        <v>2</v>
      </c>
      <c r="B4" s="66"/>
      <c r="C4" s="66"/>
      <c r="D4" s="66"/>
      <c r="E4" s="66"/>
      <c r="F4" s="66"/>
    </row>
    <row r="5" spans="1:6" s="14" customFormat="1" ht="24.95" customHeight="1" x14ac:dyDescent="0.25">
      <c r="A5" s="15" t="s">
        <v>3</v>
      </c>
      <c r="B5" s="16"/>
      <c r="C5" s="16"/>
      <c r="D5" s="16"/>
      <c r="E5" s="16"/>
      <c r="F5" s="16"/>
    </row>
    <row r="6" spans="1:6" ht="57.6" customHeight="1" x14ac:dyDescent="0.25">
      <c r="A6" s="17" t="s">
        <v>4</v>
      </c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</row>
    <row r="7" spans="1:6" s="18" customFormat="1" ht="15.95" customHeight="1" x14ac:dyDescent="0.25">
      <c r="A7" s="19" t="s">
        <v>10</v>
      </c>
      <c r="B7" s="19">
        <f>COLUMN()</f>
        <v>2</v>
      </c>
      <c r="C7" s="19">
        <f>COLUMN()</f>
        <v>3</v>
      </c>
      <c r="D7" s="19">
        <f>COLUMN()</f>
        <v>4</v>
      </c>
      <c r="E7" s="19" t="str">
        <f>_xlfn.CONCAT(TEXT(COLUMN(),"@")," (",TEXT(D7,"@")," / ",TEXT(B7,"@"),")")</f>
        <v>5 (4 / 2)</v>
      </c>
      <c r="F7" s="19" t="str">
        <f>_xlfn.CONCAT(TEXT(COLUMN(),"@")," (",TEXT(D7,"@")," / ",TEXT(C7,"@"),")")</f>
        <v>6 (4 / 3)</v>
      </c>
    </row>
    <row r="8" spans="1:6" s="18" customFormat="1" ht="24.95" customHeight="1" x14ac:dyDescent="0.25">
      <c r="A8" s="20" t="s">
        <v>11</v>
      </c>
      <c r="B8" s="21">
        <v>496726.72</v>
      </c>
      <c r="C8" s="21">
        <v>1282805</v>
      </c>
      <c r="D8" s="63">
        <v>605349.11</v>
      </c>
      <c r="E8" s="22">
        <f t="shared" ref="E8:E14" si="0">IF(B8&lt;&gt;0,D8/B8,"-")</f>
        <v>1.2186763578975579</v>
      </c>
      <c r="F8" s="22">
        <f>IF(C8&lt;&gt;0,D8/C8,"-")</f>
        <v>0.47189487880075304</v>
      </c>
    </row>
    <row r="9" spans="1:6" s="18" customFormat="1" ht="24.95" customHeight="1" x14ac:dyDescent="0.25">
      <c r="A9" s="20" t="s">
        <v>12</v>
      </c>
      <c r="B9" s="21">
        <v>0</v>
      </c>
      <c r="C9" s="21">
        <v>0</v>
      </c>
      <c r="D9" s="21">
        <v>0</v>
      </c>
      <c r="E9" s="22" t="str">
        <f t="shared" si="0"/>
        <v>-</v>
      </c>
      <c r="F9" s="22" t="str">
        <f>IF(C9&lt;&gt;0,D9/C9,"-")</f>
        <v>-</v>
      </c>
    </row>
    <row r="10" spans="1:6" s="23" customFormat="1" ht="30" customHeight="1" x14ac:dyDescent="0.25">
      <c r="A10" s="24" t="s">
        <v>13</v>
      </c>
      <c r="B10" s="25">
        <f>B8+B9</f>
        <v>496726.72</v>
      </c>
      <c r="C10" s="25">
        <f>C8+C9</f>
        <v>1282805</v>
      </c>
      <c r="D10" s="25">
        <f>D8+D9</f>
        <v>605349.11</v>
      </c>
      <c r="E10" s="26">
        <f t="shared" si="0"/>
        <v>1.2186763578975579</v>
      </c>
      <c r="F10" s="26" t="str">
        <f>IF(C9&lt;&gt;0,D9/C9,"-")</f>
        <v>-</v>
      </c>
    </row>
    <row r="11" spans="1:6" s="18" customFormat="1" ht="24.95" customHeight="1" x14ac:dyDescent="0.25">
      <c r="A11" s="20" t="s">
        <v>14</v>
      </c>
      <c r="B11" s="21">
        <v>460494.06</v>
      </c>
      <c r="C11" s="21">
        <v>1237100.21</v>
      </c>
      <c r="D11" s="21">
        <v>563220.96</v>
      </c>
      <c r="E11" s="22">
        <f t="shared" si="0"/>
        <v>1.2230797504749571</v>
      </c>
      <c r="F11" s="22">
        <f>IF(C11&lt;&gt;0,D11/C11,"-")</f>
        <v>0.45527513086429755</v>
      </c>
    </row>
    <row r="12" spans="1:6" s="18" customFormat="1" ht="24.95" customHeight="1" x14ac:dyDescent="0.25">
      <c r="A12" s="20" t="s">
        <v>15</v>
      </c>
      <c r="B12" s="21">
        <v>19257.599999999999</v>
      </c>
      <c r="C12" s="21">
        <v>54305</v>
      </c>
      <c r="D12" s="21">
        <v>35957.040000000001</v>
      </c>
      <c r="E12" s="22">
        <f t="shared" si="0"/>
        <v>1.8671610169491528</v>
      </c>
      <c r="F12" s="22">
        <f>IF(C12&lt;&gt;0,D12/C12,"-")</f>
        <v>0.66213129546082317</v>
      </c>
    </row>
    <row r="13" spans="1:6" ht="30" customHeight="1" x14ac:dyDescent="0.25">
      <c r="A13" s="24" t="s">
        <v>16</v>
      </c>
      <c r="B13" s="25">
        <f>B11+B12</f>
        <v>479751.66</v>
      </c>
      <c r="C13" s="25">
        <f>C11+C12</f>
        <v>1291405.21</v>
      </c>
      <c r="D13" s="25">
        <f>D11+D12</f>
        <v>599178</v>
      </c>
      <c r="E13" s="26">
        <f t="shared" si="0"/>
        <v>1.2489336670559932</v>
      </c>
      <c r="F13" s="26">
        <f>IF(C13&lt;&gt;0,D13/C13,"-")</f>
        <v>0.46397365858544121</v>
      </c>
    </row>
    <row r="14" spans="1:6" ht="30" customHeight="1" x14ac:dyDescent="0.25">
      <c r="A14" s="24" t="s">
        <v>17</v>
      </c>
      <c r="B14" s="25">
        <f>B8+B9-B11-B12</f>
        <v>16975.059999999976</v>
      </c>
      <c r="C14" s="25">
        <f>C8+C9-C11-C12</f>
        <v>-8600.2099999999627</v>
      </c>
      <c r="D14" s="25">
        <f>D8+D9-D11-D12</f>
        <v>6171.1100000000224</v>
      </c>
      <c r="E14" s="26">
        <f t="shared" si="0"/>
        <v>0.36353980486667092</v>
      </c>
      <c r="F14" s="26">
        <f>IF(C14&lt;&gt;0,D14/C14,"-")</f>
        <v>-0.71755340857956362</v>
      </c>
    </row>
    <row r="15" spans="1:6" x14ac:dyDescent="0.25">
      <c r="A15" s="27"/>
      <c r="B15" s="28"/>
      <c r="C15" s="28"/>
      <c r="D15" s="28"/>
      <c r="E15" s="29"/>
      <c r="F15" s="29"/>
    </row>
    <row r="16" spans="1:6" x14ac:dyDescent="0.25">
      <c r="A16" s="27"/>
      <c r="B16" s="28"/>
      <c r="C16" s="28"/>
      <c r="D16" s="28"/>
      <c r="E16" s="29"/>
      <c r="F16" s="29"/>
    </row>
    <row r="17" spans="1:6" s="14" customFormat="1" ht="21.75" customHeight="1" x14ac:dyDescent="0.2">
      <c r="A17" s="30" t="s">
        <v>18</v>
      </c>
      <c r="B17" s="16"/>
      <c r="C17" s="16"/>
      <c r="D17" s="16"/>
      <c r="E17" s="16"/>
      <c r="F17" s="16"/>
    </row>
    <row r="18" spans="1:6" ht="57.6" customHeight="1" x14ac:dyDescent="0.25">
      <c r="A18" s="17" t="s">
        <v>4</v>
      </c>
      <c r="B18" s="17" t="str">
        <f>B6</f>
        <v>Ostvarenje /
Izvršenje
01.-06.2025.</v>
      </c>
      <c r="C18" s="17" t="str">
        <f>C6</f>
        <v>Izvorni plan
2026.</v>
      </c>
      <c r="D18" s="17" t="str">
        <f>D6</f>
        <v>Ostvarenje /
Izvršenje
01.-06.2026.</v>
      </c>
      <c r="E18" s="17" t="str">
        <f>E6</f>
        <v>Indeks
izvršenja
01.-06.2025.</v>
      </c>
      <c r="F18" s="17" t="str">
        <f>F6</f>
        <v>Indeks
izvršenja
01.-06.2026.</v>
      </c>
    </row>
    <row r="19" spans="1:6" s="18" customFormat="1" ht="15.95" customHeight="1" x14ac:dyDescent="0.25">
      <c r="A19" s="19" t="s">
        <v>10</v>
      </c>
      <c r="B19" s="19">
        <f>COLUMN()</f>
        <v>2</v>
      </c>
      <c r="C19" s="19">
        <f>COLUMN()</f>
        <v>3</v>
      </c>
      <c r="D19" s="19">
        <f>COLUMN()</f>
        <v>4</v>
      </c>
      <c r="E19" s="19" t="str">
        <f>_xlfn.CONCAT(TEXT(COLUMN(),"@")," (",TEXT(D19,"@")," / ",TEXT(B19,"@"),")")</f>
        <v>5 (4 / 2)</v>
      </c>
      <c r="F19" s="19" t="str">
        <f>_xlfn.CONCAT(TEXT(COLUMN(),"@")," (",TEXT(D19,"@")," / ",TEXT(C19,"@"),")")</f>
        <v>6 (4 / 3)</v>
      </c>
    </row>
    <row r="20" spans="1:6" s="18" customFormat="1" ht="24.95" customHeight="1" x14ac:dyDescent="0.25">
      <c r="A20" s="20" t="s">
        <v>19</v>
      </c>
      <c r="B20" s="21">
        <v>0</v>
      </c>
      <c r="C20" s="21">
        <v>0</v>
      </c>
      <c r="D20" s="21">
        <v>0</v>
      </c>
      <c r="E20" s="22" t="str">
        <f t="shared" ref="E20:E26" si="1">IF(B20&lt;&gt;0,D20/B20,"-")</f>
        <v>-</v>
      </c>
      <c r="F20" s="22" t="str">
        <f t="shared" ref="F20:F26" si="2">IF(C20&lt;&gt;0,D20/C20,"-")</f>
        <v>-</v>
      </c>
    </row>
    <row r="21" spans="1:6" s="18" customFormat="1" ht="24.95" customHeight="1" x14ac:dyDescent="0.25">
      <c r="A21" s="20" t="s">
        <v>20</v>
      </c>
      <c r="B21" s="21">
        <v>0</v>
      </c>
      <c r="C21" s="21">
        <v>0</v>
      </c>
      <c r="D21" s="21">
        <v>0</v>
      </c>
      <c r="E21" s="22" t="str">
        <f t="shared" si="1"/>
        <v>-</v>
      </c>
      <c r="F21" s="22" t="str">
        <f t="shared" si="2"/>
        <v>-</v>
      </c>
    </row>
    <row r="22" spans="1:6" s="18" customFormat="1" ht="30" customHeight="1" x14ac:dyDescent="0.25">
      <c r="A22" s="24" t="s">
        <v>21</v>
      </c>
      <c r="B22" s="25">
        <f>B20-B21</f>
        <v>0</v>
      </c>
      <c r="C22" s="25">
        <f>C20-C21</f>
        <v>0</v>
      </c>
      <c r="D22" s="25">
        <f>D20-D21</f>
        <v>0</v>
      </c>
      <c r="E22" s="26" t="str">
        <f t="shared" si="1"/>
        <v>-</v>
      </c>
      <c r="F22" s="26" t="str">
        <f t="shared" si="2"/>
        <v>-</v>
      </c>
    </row>
    <row r="23" spans="1:6" s="18" customFormat="1" ht="24.95" customHeight="1" x14ac:dyDescent="0.25">
      <c r="A23" s="20" t="s">
        <v>22</v>
      </c>
      <c r="B23" s="21">
        <v>44039.39</v>
      </c>
      <c r="C23" s="21">
        <v>35334.21</v>
      </c>
      <c r="D23" s="21">
        <v>79572.13</v>
      </c>
      <c r="E23" s="22">
        <f t="shared" si="1"/>
        <v>1.8068399675835656</v>
      </c>
      <c r="F23" s="22">
        <f t="shared" si="2"/>
        <v>2.251985540358763</v>
      </c>
    </row>
    <row r="24" spans="1:6" s="18" customFormat="1" ht="24.95" customHeight="1" x14ac:dyDescent="0.25">
      <c r="A24" s="20" t="s">
        <v>23</v>
      </c>
      <c r="B24" s="21">
        <v>61014.45</v>
      </c>
      <c r="C24" s="21">
        <v>26734</v>
      </c>
      <c r="D24" s="21">
        <v>85743.24</v>
      </c>
      <c r="E24" s="22">
        <f t="shared" si="1"/>
        <v>1.4052939918330822</v>
      </c>
      <c r="F24" s="22">
        <f t="shared" si="2"/>
        <v>3.2072731353332835</v>
      </c>
    </row>
    <row r="25" spans="1:6" ht="30" customHeight="1" x14ac:dyDescent="0.25">
      <c r="A25" s="24" t="s">
        <v>24</v>
      </c>
      <c r="B25" s="25">
        <f>B20-B21+B23-B24</f>
        <v>-16975.059999999998</v>
      </c>
      <c r="C25" s="25">
        <f>C20-C21+C23-C24</f>
        <v>8600.2099999999991</v>
      </c>
      <c r="D25" s="25">
        <f>D20-D21+D23-D24</f>
        <v>-6171.1100000000006</v>
      </c>
      <c r="E25" s="26">
        <f t="shared" si="1"/>
        <v>0.3635398048666692</v>
      </c>
      <c r="F25" s="26">
        <f t="shared" si="2"/>
        <v>-0.71755340857955807</v>
      </c>
    </row>
    <row r="26" spans="1:6" ht="30" customHeight="1" x14ac:dyDescent="0.25">
      <c r="A26" s="24" t="s">
        <v>25</v>
      </c>
      <c r="B26" s="25">
        <f>B14+B25</f>
        <v>0</v>
      </c>
      <c r="C26" s="25">
        <f>C14+C25</f>
        <v>3.637978807091713E-11</v>
      </c>
      <c r="D26" s="25">
        <f>D14+D25</f>
        <v>2.1827872842550278E-11</v>
      </c>
      <c r="E26" s="26" t="str">
        <f t="shared" si="1"/>
        <v>-</v>
      </c>
      <c r="F26" s="26">
        <f t="shared" si="2"/>
        <v>0.6</v>
      </c>
    </row>
    <row r="27" spans="1:6" x14ac:dyDescent="0.25">
      <c r="A27" s="18"/>
      <c r="B27" s="18"/>
      <c r="C27" s="18"/>
      <c r="D27" s="18"/>
      <c r="E27" s="18"/>
      <c r="F27" s="18"/>
    </row>
    <row r="28" spans="1:6" x14ac:dyDescent="0.25">
      <c r="A28" s="18"/>
      <c r="B28" s="18"/>
      <c r="C28" s="18"/>
      <c r="D28" s="18"/>
      <c r="E28" s="18"/>
      <c r="F28" s="18"/>
    </row>
    <row r="29" spans="1:6" x14ac:dyDescent="0.25">
      <c r="C29" s="31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  <headerFooter>
    <oddFooter>Stranica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9"/>
  <sheetViews>
    <sheetView zoomScale="55" zoomScaleNormal="55" workbookViewId="0">
      <pane ySplit="6" topLeftCell="A7" activePane="bottomLeft" state="frozen"/>
      <selection pane="bottomLeft" activeCell="A2" sqref="A2:F2"/>
    </sheetView>
  </sheetViews>
  <sheetFormatPr defaultColWidth="9.140625" defaultRowHeight="15" x14ac:dyDescent="0.25"/>
  <cols>
    <col min="1" max="1" width="73.7109375" style="8" customWidth="1"/>
    <col min="2" max="2" width="29.7109375" style="8" customWidth="1"/>
    <col min="3" max="4" width="19.7109375" style="8" customWidth="1"/>
    <col min="5" max="5" width="15.7109375" style="8" customWidth="1"/>
    <col min="6" max="6" width="12.7109375" style="8" customWidth="1"/>
    <col min="8" max="8" width="12.7109375" customWidth="1"/>
  </cols>
  <sheetData>
    <row r="1" spans="1:6" s="12" customFormat="1" ht="30" customHeight="1" x14ac:dyDescent="0.25">
      <c r="A1" s="66" t="s">
        <v>1</v>
      </c>
      <c r="B1" s="66"/>
      <c r="C1" s="66"/>
      <c r="D1" s="66"/>
      <c r="E1" s="66"/>
      <c r="F1" s="66"/>
    </row>
    <row r="2" spans="1:6" s="12" customFormat="1" ht="30" customHeight="1" x14ac:dyDescent="0.25">
      <c r="A2" s="66" t="s">
        <v>26</v>
      </c>
      <c r="B2" s="66"/>
      <c r="C2" s="66"/>
      <c r="D2" s="66"/>
      <c r="E2" s="66"/>
      <c r="F2" s="66"/>
    </row>
    <row r="3" spans="1:6" s="13" customFormat="1" ht="24.95" customHeight="1" x14ac:dyDescent="0.3">
      <c r="A3" s="66" t="s">
        <v>27</v>
      </c>
      <c r="B3" s="66"/>
      <c r="C3" s="66"/>
      <c r="D3" s="66"/>
      <c r="E3" s="66"/>
      <c r="F3" s="66"/>
    </row>
    <row r="4" spans="1:6" s="14" customFormat="1" ht="24.95" customHeight="1" x14ac:dyDescent="0.25">
      <c r="A4" s="15" t="s">
        <v>28</v>
      </c>
      <c r="B4" s="16"/>
      <c r="C4" s="16"/>
      <c r="D4" s="16"/>
      <c r="E4" s="16"/>
      <c r="F4" s="16"/>
    </row>
    <row r="5" spans="1:6" ht="57.6" customHeight="1" x14ac:dyDescent="0.25">
      <c r="A5" s="17" t="s">
        <v>29</v>
      </c>
      <c r="B5" s="17" t="s">
        <v>30</v>
      </c>
      <c r="C5" s="17" t="s">
        <v>6</v>
      </c>
      <c r="D5" s="17" t="s">
        <v>31</v>
      </c>
      <c r="E5" s="17" t="s">
        <v>32</v>
      </c>
      <c r="F5" s="17" t="s">
        <v>33</v>
      </c>
    </row>
    <row r="6" spans="1:6" s="18" customFormat="1" ht="15.95" customHeight="1" x14ac:dyDescent="0.25">
      <c r="A6" s="19" t="s">
        <v>10</v>
      </c>
      <c r="B6" s="19">
        <f>COLUMN()</f>
        <v>2</v>
      </c>
      <c r="C6" s="19">
        <v>3</v>
      </c>
      <c r="D6" s="19">
        <f>COLUMN()</f>
        <v>4</v>
      </c>
      <c r="E6" s="19" t="str">
        <f>_xlfn.CONCAT(TEXT(COLUMN(),"@")," (",TEXT(D6,"@")," / ",TEXT(B6,"@"),")")</f>
        <v>5 (4 / 2)</v>
      </c>
      <c r="F6" s="19" t="str">
        <f>_xlfn.CONCAT(TEXT(COLUMN(),"@")," (",TEXT(D6,"@")," / ",TEXT(C6,"@"),")")</f>
        <v>6 (4 / 3)</v>
      </c>
    </row>
    <row r="7" spans="1:6" x14ac:dyDescent="0.25">
      <c r="A7" s="32" t="s">
        <v>11</v>
      </c>
      <c r="B7" s="33">
        <f>SUBTOTAL(9,B10:B23)</f>
        <v>496726.72</v>
      </c>
      <c r="C7" s="33">
        <v>1282805</v>
      </c>
      <c r="D7" s="33">
        <f>SUBTOTAL(9,D10:D23)</f>
        <v>605349.11</v>
      </c>
      <c r="E7" s="34">
        <f t="shared" ref="E7:E24" si="0">IF(B7&lt;&gt;0,D7/B7,"-")</f>
        <v>1.2186763578975579</v>
      </c>
      <c r="F7" s="34">
        <f t="shared" ref="F7:F24" si="1">IF(C7&lt;&gt;0,D7/C7,"-")</f>
        <v>0.47189487880075304</v>
      </c>
    </row>
    <row r="8" spans="1:6" x14ac:dyDescent="0.25">
      <c r="A8" s="35" t="s">
        <v>34</v>
      </c>
      <c r="B8" s="36">
        <f>SUBTOTAL(9,B10:B10)</f>
        <v>0</v>
      </c>
      <c r="C8" s="36">
        <v>0</v>
      </c>
      <c r="D8" s="36">
        <f>SUBTOTAL(9,D10:D10)</f>
        <v>0</v>
      </c>
      <c r="E8" s="37" t="str">
        <f t="shared" si="0"/>
        <v>-</v>
      </c>
      <c r="F8" s="37" t="str">
        <f t="shared" si="1"/>
        <v>-</v>
      </c>
    </row>
    <row r="9" spans="1:6" x14ac:dyDescent="0.25">
      <c r="A9" s="38" t="s">
        <v>35</v>
      </c>
      <c r="B9" s="39">
        <f>SUBTOTAL(9,B10:B10)</f>
        <v>0</v>
      </c>
      <c r="C9" s="39"/>
      <c r="D9" s="39">
        <f>SUBTOTAL(9,D10:D10)</f>
        <v>0</v>
      </c>
      <c r="E9" s="40" t="str">
        <f t="shared" si="0"/>
        <v>-</v>
      </c>
      <c r="F9" s="40" t="str">
        <f t="shared" si="1"/>
        <v>-</v>
      </c>
    </row>
    <row r="10" spans="1:6" x14ac:dyDescent="0.25">
      <c r="A10" s="41" t="s">
        <v>36</v>
      </c>
      <c r="B10" s="42">
        <v>0</v>
      </c>
      <c r="C10" s="42"/>
      <c r="D10" s="42">
        <v>0</v>
      </c>
      <c r="E10" s="43" t="str">
        <f t="shared" si="0"/>
        <v>-</v>
      </c>
      <c r="F10" s="43" t="str">
        <f t="shared" si="1"/>
        <v>-</v>
      </c>
    </row>
    <row r="11" spans="1:6" x14ac:dyDescent="0.25">
      <c r="A11" s="35" t="s">
        <v>37</v>
      </c>
      <c r="B11" s="36">
        <f>SUBTOTAL(9,B13:B13)</f>
        <v>0</v>
      </c>
      <c r="C11" s="36">
        <v>9000</v>
      </c>
      <c r="D11" s="36">
        <f>SUBTOTAL(9,D13:D13)</f>
        <v>4000</v>
      </c>
      <c r="E11" s="37" t="str">
        <f t="shared" si="0"/>
        <v>-</v>
      </c>
      <c r="F11" s="37">
        <f t="shared" si="1"/>
        <v>0.44444444444444442</v>
      </c>
    </row>
    <row r="12" spans="1:6" x14ac:dyDescent="0.25">
      <c r="A12" s="38" t="s">
        <v>38</v>
      </c>
      <c r="B12" s="39">
        <f>SUBTOTAL(9,B13:B13)</f>
        <v>0</v>
      </c>
      <c r="C12" s="39"/>
      <c r="D12" s="39">
        <f>SUBTOTAL(9,D13:D13)</f>
        <v>4000</v>
      </c>
      <c r="E12" s="40" t="str">
        <f t="shared" si="0"/>
        <v>-</v>
      </c>
      <c r="F12" s="40" t="str">
        <f t="shared" si="1"/>
        <v>-</v>
      </c>
    </row>
    <row r="13" spans="1:6" x14ac:dyDescent="0.25">
      <c r="A13" s="41" t="s">
        <v>39</v>
      </c>
      <c r="B13" s="42">
        <v>0</v>
      </c>
      <c r="C13" s="42"/>
      <c r="D13" s="42">
        <v>4000</v>
      </c>
      <c r="E13" s="43" t="str">
        <f t="shared" si="0"/>
        <v>-</v>
      </c>
      <c r="F13" s="43" t="str">
        <f t="shared" si="1"/>
        <v>-</v>
      </c>
    </row>
    <row r="14" spans="1:6" x14ac:dyDescent="0.25">
      <c r="A14" s="35" t="s">
        <v>40</v>
      </c>
      <c r="B14" s="36">
        <f>SUBTOTAL(9,B16:B19)</f>
        <v>34970.799999999996</v>
      </c>
      <c r="C14" s="36">
        <v>40500</v>
      </c>
      <c r="D14" s="36">
        <f>SUBTOTAL(9,D16:D19)</f>
        <v>20998.13</v>
      </c>
      <c r="E14" s="37">
        <f t="shared" si="0"/>
        <v>0.60044751621352677</v>
      </c>
      <c r="F14" s="37">
        <f t="shared" si="1"/>
        <v>0.51847234567901235</v>
      </c>
    </row>
    <row r="15" spans="1:6" x14ac:dyDescent="0.25">
      <c r="A15" s="38" t="s">
        <v>41</v>
      </c>
      <c r="B15" s="39">
        <f>SUBTOTAL(9,B16:B17)</f>
        <v>34790.959999999999</v>
      </c>
      <c r="C15" s="39"/>
      <c r="D15" s="39">
        <f>SUBTOTAL(9,D16:D17)</f>
        <v>20998.13</v>
      </c>
      <c r="E15" s="40">
        <f t="shared" si="0"/>
        <v>0.6035513248269091</v>
      </c>
      <c r="F15" s="40" t="str">
        <f t="shared" si="1"/>
        <v>-</v>
      </c>
    </row>
    <row r="16" spans="1:6" x14ac:dyDescent="0.25">
      <c r="A16" s="41" t="s">
        <v>42</v>
      </c>
      <c r="B16" s="42">
        <v>0</v>
      </c>
      <c r="C16" s="42"/>
      <c r="D16" s="42">
        <v>0</v>
      </c>
      <c r="E16" s="43" t="str">
        <f t="shared" si="0"/>
        <v>-</v>
      </c>
      <c r="F16" s="43" t="str">
        <f t="shared" si="1"/>
        <v>-</v>
      </c>
    </row>
    <row r="17" spans="1:6" x14ac:dyDescent="0.25">
      <c r="A17" s="41" t="s">
        <v>43</v>
      </c>
      <c r="B17" s="42">
        <v>34790.959999999999</v>
      </c>
      <c r="C17" s="42"/>
      <c r="D17" s="42">
        <v>20998.13</v>
      </c>
      <c r="E17" s="43">
        <f t="shared" si="0"/>
        <v>0.6035513248269091</v>
      </c>
      <c r="F17" s="43" t="str">
        <f t="shared" si="1"/>
        <v>-</v>
      </c>
    </row>
    <row r="18" spans="1:6" x14ac:dyDescent="0.25">
      <c r="A18" s="38" t="s">
        <v>44</v>
      </c>
      <c r="B18" s="39">
        <f>SUBTOTAL(9,B19:B19)</f>
        <v>179.84</v>
      </c>
      <c r="C18" s="39"/>
      <c r="D18" s="39">
        <f>SUBTOTAL(9,D19:D19)</f>
        <v>0</v>
      </c>
      <c r="E18" s="40">
        <f t="shared" si="0"/>
        <v>0</v>
      </c>
      <c r="F18" s="40" t="str">
        <f t="shared" si="1"/>
        <v>-</v>
      </c>
    </row>
    <row r="19" spans="1:6" x14ac:dyDescent="0.25">
      <c r="A19" s="41" t="s">
        <v>45</v>
      </c>
      <c r="B19" s="42">
        <v>179.84</v>
      </c>
      <c r="C19" s="42"/>
      <c r="D19" s="42">
        <v>0</v>
      </c>
      <c r="E19" s="43">
        <f t="shared" si="0"/>
        <v>0</v>
      </c>
      <c r="F19" s="43" t="str">
        <f t="shared" si="1"/>
        <v>-</v>
      </c>
    </row>
    <row r="20" spans="1:6" x14ac:dyDescent="0.25">
      <c r="A20" s="35" t="s">
        <v>46</v>
      </c>
      <c r="B20" s="36">
        <f>SUBTOTAL(9,B22:B23)</f>
        <v>461755.92</v>
      </c>
      <c r="C20" s="36">
        <v>1233305</v>
      </c>
      <c r="D20" s="36">
        <f>SUBTOTAL(9,D22:D23)</f>
        <v>580350.98</v>
      </c>
      <c r="E20" s="37">
        <f t="shared" si="0"/>
        <v>1.2568349529768887</v>
      </c>
      <c r="F20" s="37">
        <f t="shared" si="1"/>
        <v>0.47056565894081348</v>
      </c>
    </row>
    <row r="21" spans="1:6" x14ac:dyDescent="0.25">
      <c r="A21" s="38" t="s">
        <v>47</v>
      </c>
      <c r="B21" s="39">
        <f>SUBTOTAL(9,B22:B23)</f>
        <v>461755.92</v>
      </c>
      <c r="C21" s="39"/>
      <c r="D21" s="39">
        <f>SUBTOTAL(9,D22:D23)</f>
        <v>580350.98</v>
      </c>
      <c r="E21" s="40">
        <f t="shared" si="0"/>
        <v>1.2568349529768887</v>
      </c>
      <c r="F21" s="40" t="str">
        <f t="shared" si="1"/>
        <v>-</v>
      </c>
    </row>
    <row r="22" spans="1:6" x14ac:dyDescent="0.25">
      <c r="A22" s="41" t="s">
        <v>48</v>
      </c>
      <c r="B22" s="42">
        <v>452083.42</v>
      </c>
      <c r="C22" s="42"/>
      <c r="D22" s="62">
        <v>549656.65</v>
      </c>
      <c r="E22" s="43">
        <f t="shared" si="0"/>
        <v>1.2158301447993825</v>
      </c>
      <c r="F22" s="43" t="str">
        <f t="shared" si="1"/>
        <v>-</v>
      </c>
    </row>
    <row r="23" spans="1:6" x14ac:dyDescent="0.25">
      <c r="A23" s="41" t="s">
        <v>49</v>
      </c>
      <c r="B23" s="42">
        <v>9672.5</v>
      </c>
      <c r="C23" s="42"/>
      <c r="D23" s="62">
        <v>30694.33</v>
      </c>
      <c r="E23" s="43">
        <f t="shared" si="0"/>
        <v>3.1733605582837945</v>
      </c>
      <c r="F23" s="43" t="str">
        <f t="shared" si="1"/>
        <v>-</v>
      </c>
    </row>
    <row r="24" spans="1:6" ht="20.100000000000001" customHeight="1" x14ac:dyDescent="0.25">
      <c r="A24" s="44" t="s">
        <v>50</v>
      </c>
      <c r="B24" s="45">
        <f>IFERROR(SUBTOTAL(9,B10:B23),0)</f>
        <v>496726.72</v>
      </c>
      <c r="C24" s="45">
        <v>1282805</v>
      </c>
      <c r="D24" s="45">
        <f>IFERROR(SUBTOTAL(9,D10:D23),0)</f>
        <v>605349.11</v>
      </c>
      <c r="E24" s="46">
        <f t="shared" si="0"/>
        <v>1.2186763578975579</v>
      </c>
      <c r="F24" s="46">
        <f t="shared" si="1"/>
        <v>0.47189487880075304</v>
      </c>
    </row>
    <row r="25" spans="1:6" x14ac:dyDescent="0.25">
      <c r="A25" s="18"/>
      <c r="B25" s="18"/>
      <c r="C25" s="18"/>
      <c r="D25" s="18"/>
      <c r="E25" s="18"/>
      <c r="F25" s="18"/>
    </row>
    <row r="26" spans="1:6" x14ac:dyDescent="0.25">
      <c r="A26" s="18"/>
      <c r="B26" s="18"/>
      <c r="C26" s="18"/>
      <c r="D26" s="18"/>
      <c r="E26" s="18"/>
      <c r="F26" s="18"/>
    </row>
    <row r="27" spans="1:6" s="14" customFormat="1" ht="24.95" customHeight="1" x14ac:dyDescent="0.25">
      <c r="A27" s="15" t="s">
        <v>51</v>
      </c>
      <c r="B27" s="16"/>
      <c r="C27" s="16"/>
      <c r="D27" s="16"/>
      <c r="E27" s="16"/>
      <c r="F27" s="16"/>
    </row>
    <row r="28" spans="1:6" ht="57.6" customHeight="1" x14ac:dyDescent="0.25">
      <c r="A28" s="47" t="s">
        <v>29</v>
      </c>
      <c r="B28" s="17" t="s">
        <v>30</v>
      </c>
      <c r="C28" s="17" t="s">
        <v>6</v>
      </c>
      <c r="D28" s="17" t="s">
        <v>31</v>
      </c>
      <c r="E28" s="17" t="s">
        <v>32</v>
      </c>
      <c r="F28" s="17" t="s">
        <v>33</v>
      </c>
    </row>
    <row r="29" spans="1:6" s="18" customFormat="1" ht="15.95" customHeight="1" x14ac:dyDescent="0.25">
      <c r="A29" s="19" t="s">
        <v>10</v>
      </c>
      <c r="B29" s="19">
        <f>COLUMN()</f>
        <v>2</v>
      </c>
      <c r="C29" s="19">
        <v>3</v>
      </c>
      <c r="D29" s="19">
        <f>COLUMN()</f>
        <v>4</v>
      </c>
      <c r="E29" s="19" t="str">
        <f>_xlfn.CONCAT(TEXT(COLUMN(),"@")," (",TEXT(D29,"@")," / ",TEXT(B29,"@"),")")</f>
        <v>5 (4 / 2)</v>
      </c>
      <c r="F29" s="19" t="str">
        <f>_xlfn.CONCAT(TEXT(COLUMN(),"@")," (",TEXT(D29,"@")," / ",TEXT(C29,"@"),")")</f>
        <v>6 (4 / 3)</v>
      </c>
    </row>
    <row r="30" spans="1:6" x14ac:dyDescent="0.25">
      <c r="A30" s="32" t="s">
        <v>14</v>
      </c>
      <c r="B30" s="33">
        <f>SUBTOTAL(9,B33:B71)</f>
        <v>460494.06</v>
      </c>
      <c r="C30" s="33">
        <v>1237100.21</v>
      </c>
      <c r="D30" s="33">
        <f>SUBTOTAL(9,D33:D71)</f>
        <v>563220.96000000008</v>
      </c>
      <c r="E30" s="34">
        <f t="shared" ref="E30:E61" si="2">IF(B30&lt;&gt;0,D30/B30,"-")</f>
        <v>1.2230797504749575</v>
      </c>
      <c r="F30" s="34">
        <f t="shared" ref="F30:F61" si="3">IF(C30&lt;&gt;0,D30/C30,"-")</f>
        <v>0.45527513086429766</v>
      </c>
    </row>
    <row r="31" spans="1:6" x14ac:dyDescent="0.25">
      <c r="A31" s="35" t="s">
        <v>52</v>
      </c>
      <c r="B31" s="36">
        <f>SUBTOTAL(9,B33:B38)</f>
        <v>417270.98000000004</v>
      </c>
      <c r="C31" s="36">
        <v>1056900.21</v>
      </c>
      <c r="D31" s="36">
        <f>SUBTOTAL(9,D33:D38)</f>
        <v>489127.23</v>
      </c>
      <c r="E31" s="37">
        <f t="shared" si="2"/>
        <v>1.1722052417831692</v>
      </c>
      <c r="F31" s="37">
        <f t="shared" si="3"/>
        <v>0.46279414591089918</v>
      </c>
    </row>
    <row r="32" spans="1:6" x14ac:dyDescent="0.25">
      <c r="A32" s="38" t="s">
        <v>53</v>
      </c>
      <c r="B32" s="39">
        <f>SUBTOTAL(9,B33:B34)</f>
        <v>333497.01</v>
      </c>
      <c r="C32" s="39"/>
      <c r="D32" s="39">
        <f>SUBTOTAL(9,D33:D34)</f>
        <v>398947.86</v>
      </c>
      <c r="E32" s="40">
        <f t="shared" si="2"/>
        <v>1.1962561823267921</v>
      </c>
      <c r="F32" s="40" t="str">
        <f t="shared" si="3"/>
        <v>-</v>
      </c>
    </row>
    <row r="33" spans="1:6" x14ac:dyDescent="0.25">
      <c r="A33" s="41" t="s">
        <v>54</v>
      </c>
      <c r="B33" s="42">
        <v>333497.01</v>
      </c>
      <c r="C33" s="42"/>
      <c r="D33" s="42">
        <v>398947.86</v>
      </c>
      <c r="E33" s="43">
        <f t="shared" si="2"/>
        <v>1.1962561823267921</v>
      </c>
      <c r="F33" s="43" t="str">
        <f t="shared" si="3"/>
        <v>-</v>
      </c>
    </row>
    <row r="34" spans="1:6" x14ac:dyDescent="0.25">
      <c r="A34" s="41" t="s">
        <v>55</v>
      </c>
      <c r="B34" s="42">
        <v>0</v>
      </c>
      <c r="C34" s="42"/>
      <c r="D34" s="42">
        <v>0</v>
      </c>
      <c r="E34" s="43" t="str">
        <f t="shared" si="2"/>
        <v>-</v>
      </c>
      <c r="F34" s="43" t="str">
        <f t="shared" si="3"/>
        <v>-</v>
      </c>
    </row>
    <row r="35" spans="1:6" x14ac:dyDescent="0.25">
      <c r="A35" s="38" t="s">
        <v>56</v>
      </c>
      <c r="B35" s="39">
        <f>SUBTOTAL(9,B36:B36)</f>
        <v>28587.759999999998</v>
      </c>
      <c r="C35" s="39"/>
      <c r="D35" s="39">
        <f>SUBTOTAL(9,D36:D36)</f>
        <v>25130.32</v>
      </c>
      <c r="E35" s="40">
        <f t="shared" si="2"/>
        <v>0.87905873002991497</v>
      </c>
      <c r="F35" s="40" t="str">
        <f t="shared" si="3"/>
        <v>-</v>
      </c>
    </row>
    <row r="36" spans="1:6" x14ac:dyDescent="0.25">
      <c r="A36" s="41" t="s">
        <v>57</v>
      </c>
      <c r="B36" s="42">
        <v>28587.759999999998</v>
      </c>
      <c r="C36" s="42"/>
      <c r="D36" s="42">
        <v>25130.32</v>
      </c>
      <c r="E36" s="43">
        <f t="shared" si="2"/>
        <v>0.87905873002991497</v>
      </c>
      <c r="F36" s="43" t="str">
        <f t="shared" si="3"/>
        <v>-</v>
      </c>
    </row>
    <row r="37" spans="1:6" x14ac:dyDescent="0.25">
      <c r="A37" s="38" t="s">
        <v>58</v>
      </c>
      <c r="B37" s="39">
        <f>SUBTOTAL(9,B38:B38)</f>
        <v>55186.21</v>
      </c>
      <c r="C37" s="39"/>
      <c r="D37" s="39">
        <f>SUBTOTAL(9,D38:D38)</f>
        <v>65049.05</v>
      </c>
      <c r="E37" s="40">
        <f t="shared" si="2"/>
        <v>1.1787192851257589</v>
      </c>
      <c r="F37" s="40" t="str">
        <f t="shared" si="3"/>
        <v>-</v>
      </c>
    </row>
    <row r="38" spans="1:6" x14ac:dyDescent="0.25">
      <c r="A38" s="41" t="s">
        <v>59</v>
      </c>
      <c r="B38" s="42">
        <v>55186.21</v>
      </c>
      <c r="C38" s="42"/>
      <c r="D38" s="42">
        <v>65049.05</v>
      </c>
      <c r="E38" s="43">
        <f t="shared" si="2"/>
        <v>1.1787192851257589</v>
      </c>
      <c r="F38" s="43" t="str">
        <f t="shared" si="3"/>
        <v>-</v>
      </c>
    </row>
    <row r="39" spans="1:6" x14ac:dyDescent="0.25">
      <c r="A39" s="35" t="s">
        <v>60</v>
      </c>
      <c r="B39" s="36">
        <f>SUBTOTAL(9,B41:B67)</f>
        <v>42632.68</v>
      </c>
      <c r="C39" s="36">
        <v>178840</v>
      </c>
      <c r="D39" s="36">
        <f>SUBTOTAL(9,D41:D67)</f>
        <v>73284.099999999991</v>
      </c>
      <c r="E39" s="37">
        <f t="shared" si="2"/>
        <v>1.7189653570922585</v>
      </c>
      <c r="F39" s="37">
        <f t="shared" si="3"/>
        <v>0.4097746589129948</v>
      </c>
    </row>
    <row r="40" spans="1:6" x14ac:dyDescent="0.25">
      <c r="A40" s="38" t="s">
        <v>61</v>
      </c>
      <c r="B40" s="39">
        <f>SUBTOTAL(9,B41:B44)</f>
        <v>9288.1899999999987</v>
      </c>
      <c r="C40" s="39"/>
      <c r="D40" s="39">
        <f>SUBTOTAL(9,D41:D44)</f>
        <v>14345.64</v>
      </c>
      <c r="E40" s="40">
        <f t="shared" si="2"/>
        <v>1.5445032885847514</v>
      </c>
      <c r="F40" s="40" t="str">
        <f t="shared" si="3"/>
        <v>-</v>
      </c>
    </row>
    <row r="41" spans="1:6" x14ac:dyDescent="0.25">
      <c r="A41" s="41" t="s">
        <v>62</v>
      </c>
      <c r="B41" s="42">
        <v>924.92</v>
      </c>
      <c r="C41" s="42"/>
      <c r="D41" s="42">
        <v>3344.94</v>
      </c>
      <c r="E41" s="43">
        <f t="shared" si="2"/>
        <v>3.616464126627168</v>
      </c>
      <c r="F41" s="43" t="str">
        <f t="shared" si="3"/>
        <v>-</v>
      </c>
    </row>
    <row r="42" spans="1:6" x14ac:dyDescent="0.25">
      <c r="A42" s="41" t="s">
        <v>63</v>
      </c>
      <c r="B42" s="42">
        <v>7566.63</v>
      </c>
      <c r="C42" s="42"/>
      <c r="D42" s="42">
        <v>9840.9599999999991</v>
      </c>
      <c r="E42" s="43">
        <f t="shared" si="2"/>
        <v>1.3005737032205882</v>
      </c>
      <c r="F42" s="43" t="str">
        <f t="shared" si="3"/>
        <v>-</v>
      </c>
    </row>
    <row r="43" spans="1:6" x14ac:dyDescent="0.25">
      <c r="A43" s="41" t="s">
        <v>64</v>
      </c>
      <c r="B43" s="42">
        <v>363.5</v>
      </c>
      <c r="C43" s="42"/>
      <c r="D43" s="42">
        <v>1066</v>
      </c>
      <c r="E43" s="43">
        <f t="shared" si="2"/>
        <v>2.9325997248968365</v>
      </c>
      <c r="F43" s="43" t="str">
        <f t="shared" si="3"/>
        <v>-</v>
      </c>
    </row>
    <row r="44" spans="1:6" x14ac:dyDescent="0.25">
      <c r="A44" s="41" t="s">
        <v>65</v>
      </c>
      <c r="B44" s="42">
        <v>433.14</v>
      </c>
      <c r="C44" s="42"/>
      <c r="D44" s="42">
        <v>93.74</v>
      </c>
      <c r="E44" s="43">
        <f t="shared" si="2"/>
        <v>0.21641963337489034</v>
      </c>
      <c r="F44" s="43" t="str">
        <f t="shared" si="3"/>
        <v>-</v>
      </c>
    </row>
    <row r="45" spans="1:6" x14ac:dyDescent="0.25">
      <c r="A45" s="38" t="s">
        <v>66</v>
      </c>
      <c r="B45" s="39">
        <f>SUBTOTAL(9,B46:B50)</f>
        <v>11084.599999999999</v>
      </c>
      <c r="C45" s="39"/>
      <c r="D45" s="39">
        <f>SUBTOTAL(9,D46:D50)</f>
        <v>20476.170000000002</v>
      </c>
      <c r="E45" s="40">
        <f t="shared" si="2"/>
        <v>1.8472628692059259</v>
      </c>
      <c r="F45" s="40" t="str">
        <f t="shared" si="3"/>
        <v>-</v>
      </c>
    </row>
    <row r="46" spans="1:6" x14ac:dyDescent="0.25">
      <c r="A46" s="41" t="s">
        <v>67</v>
      </c>
      <c r="B46" s="42">
        <v>6262.81</v>
      </c>
      <c r="C46" s="42"/>
      <c r="D46" s="42">
        <v>15645.43</v>
      </c>
      <c r="E46" s="43">
        <f t="shared" si="2"/>
        <v>2.4981485946404249</v>
      </c>
      <c r="F46" s="43" t="str">
        <f t="shared" si="3"/>
        <v>-</v>
      </c>
    </row>
    <row r="47" spans="1:6" x14ac:dyDescent="0.25">
      <c r="A47" s="41" t="s">
        <v>68</v>
      </c>
      <c r="B47" s="42">
        <v>4056.18</v>
      </c>
      <c r="C47" s="42"/>
      <c r="D47" s="42">
        <v>4496.5600000000004</v>
      </c>
      <c r="E47" s="43">
        <f t="shared" si="2"/>
        <v>1.1085701324891895</v>
      </c>
      <c r="F47" s="43" t="str">
        <f t="shared" si="3"/>
        <v>-</v>
      </c>
    </row>
    <row r="48" spans="1:6" x14ac:dyDescent="0.25">
      <c r="A48" s="41" t="s">
        <v>69</v>
      </c>
      <c r="B48" s="42">
        <v>383.15</v>
      </c>
      <c r="C48" s="42"/>
      <c r="D48" s="42">
        <v>17.2</v>
      </c>
      <c r="E48" s="43">
        <f t="shared" si="2"/>
        <v>4.4891034842750879E-2</v>
      </c>
      <c r="F48" s="43" t="str">
        <f t="shared" si="3"/>
        <v>-</v>
      </c>
    </row>
    <row r="49" spans="1:6" x14ac:dyDescent="0.25">
      <c r="A49" s="41" t="s">
        <v>70</v>
      </c>
      <c r="B49" s="42">
        <v>284.70999999999998</v>
      </c>
      <c r="C49" s="42"/>
      <c r="D49" s="42">
        <v>316.98</v>
      </c>
      <c r="E49" s="43">
        <f t="shared" si="2"/>
        <v>1.1133434020582349</v>
      </c>
      <c r="F49" s="43" t="str">
        <f t="shared" si="3"/>
        <v>-</v>
      </c>
    </row>
    <row r="50" spans="1:6" x14ac:dyDescent="0.25">
      <c r="A50" s="41" t="s">
        <v>71</v>
      </c>
      <c r="B50" s="42">
        <v>97.75</v>
      </c>
      <c r="C50" s="42"/>
      <c r="D50" s="42">
        <v>0</v>
      </c>
      <c r="E50" s="43">
        <f t="shared" si="2"/>
        <v>0</v>
      </c>
      <c r="F50" s="43" t="str">
        <f t="shared" si="3"/>
        <v>-</v>
      </c>
    </row>
    <row r="51" spans="1:6" x14ac:dyDescent="0.25">
      <c r="A51" s="38" t="s">
        <v>72</v>
      </c>
      <c r="B51" s="39">
        <f>SUBTOTAL(9,B52:B60)</f>
        <v>21892.190000000002</v>
      </c>
      <c r="C51" s="39"/>
      <c r="D51" s="39">
        <f>SUBTOTAL(9,D52:D60)</f>
        <v>36711.35</v>
      </c>
      <c r="E51" s="40">
        <f t="shared" si="2"/>
        <v>1.6769153748437227</v>
      </c>
      <c r="F51" s="40" t="str">
        <f t="shared" si="3"/>
        <v>-</v>
      </c>
    </row>
    <row r="52" spans="1:6" x14ac:dyDescent="0.25">
      <c r="A52" s="41" t="s">
        <v>73</v>
      </c>
      <c r="B52" s="42">
        <v>3574.53</v>
      </c>
      <c r="C52" s="42"/>
      <c r="D52" s="42">
        <v>3762.07</v>
      </c>
      <c r="E52" s="43">
        <f t="shared" si="2"/>
        <v>1.0524656388392319</v>
      </c>
      <c r="F52" s="43" t="str">
        <f t="shared" si="3"/>
        <v>-</v>
      </c>
    </row>
    <row r="53" spans="1:6" x14ac:dyDescent="0.25">
      <c r="A53" s="41" t="s">
        <v>74</v>
      </c>
      <c r="B53" s="42">
        <v>4114.99</v>
      </c>
      <c r="C53" s="42"/>
      <c r="D53" s="42">
        <v>4626.5</v>
      </c>
      <c r="E53" s="43">
        <f t="shared" si="2"/>
        <v>1.1243040687826702</v>
      </c>
      <c r="F53" s="43" t="str">
        <f t="shared" si="3"/>
        <v>-</v>
      </c>
    </row>
    <row r="54" spans="1:6" x14ac:dyDescent="0.25">
      <c r="A54" s="41" t="s">
        <v>75</v>
      </c>
      <c r="B54" s="42">
        <v>50</v>
      </c>
      <c r="C54" s="42"/>
      <c r="D54" s="42">
        <v>50</v>
      </c>
      <c r="E54" s="43">
        <f t="shared" si="2"/>
        <v>1</v>
      </c>
      <c r="F54" s="43" t="str">
        <f t="shared" si="3"/>
        <v>-</v>
      </c>
    </row>
    <row r="55" spans="1:6" x14ac:dyDescent="0.25">
      <c r="A55" s="41" t="s">
        <v>76</v>
      </c>
      <c r="B55" s="42">
        <v>3096.87</v>
      </c>
      <c r="C55" s="42"/>
      <c r="D55" s="42">
        <v>3614.4</v>
      </c>
      <c r="E55" s="43">
        <f t="shared" si="2"/>
        <v>1.1671138924139535</v>
      </c>
      <c r="F55" s="43" t="str">
        <f t="shared" si="3"/>
        <v>-</v>
      </c>
    </row>
    <row r="56" spans="1:6" x14ac:dyDescent="0.25">
      <c r="A56" s="41" t="s">
        <v>77</v>
      </c>
      <c r="B56" s="42">
        <v>2159.12</v>
      </c>
      <c r="C56" s="42"/>
      <c r="D56" s="42">
        <v>3029.8</v>
      </c>
      <c r="E56" s="43">
        <f t="shared" si="2"/>
        <v>1.4032568824335843</v>
      </c>
      <c r="F56" s="43" t="str">
        <f t="shared" si="3"/>
        <v>-</v>
      </c>
    </row>
    <row r="57" spans="1:6" x14ac:dyDescent="0.25">
      <c r="A57" s="41" t="s">
        <v>78</v>
      </c>
      <c r="B57" s="42">
        <v>400.1</v>
      </c>
      <c r="C57" s="42"/>
      <c r="D57" s="42">
        <v>1695.15</v>
      </c>
      <c r="E57" s="43">
        <f t="shared" si="2"/>
        <v>4.2368157960509869</v>
      </c>
      <c r="F57" s="43" t="str">
        <f t="shared" si="3"/>
        <v>-</v>
      </c>
    </row>
    <row r="58" spans="1:6" x14ac:dyDescent="0.25">
      <c r="A58" s="41" t="s">
        <v>79</v>
      </c>
      <c r="B58" s="42">
        <v>1376.7</v>
      </c>
      <c r="C58" s="42"/>
      <c r="D58" s="42">
        <v>2370.37</v>
      </c>
      <c r="E58" s="43">
        <f t="shared" si="2"/>
        <v>1.7217767124282704</v>
      </c>
      <c r="F58" s="43" t="str">
        <f t="shared" si="3"/>
        <v>-</v>
      </c>
    </row>
    <row r="59" spans="1:6" x14ac:dyDescent="0.25">
      <c r="A59" s="41" t="s">
        <v>80</v>
      </c>
      <c r="B59" s="42">
        <v>6014.16</v>
      </c>
      <c r="C59" s="42"/>
      <c r="D59" s="42">
        <v>7027.1</v>
      </c>
      <c r="E59" s="43">
        <f t="shared" si="2"/>
        <v>1.1684258483312717</v>
      </c>
      <c r="F59" s="43" t="str">
        <f t="shared" si="3"/>
        <v>-</v>
      </c>
    </row>
    <row r="60" spans="1:6" x14ac:dyDescent="0.25">
      <c r="A60" s="41" t="s">
        <v>81</v>
      </c>
      <c r="B60" s="42">
        <v>1105.72</v>
      </c>
      <c r="C60" s="42"/>
      <c r="D60" s="42">
        <v>10535.96</v>
      </c>
      <c r="E60" s="43">
        <f t="shared" si="2"/>
        <v>9.5285967514379752</v>
      </c>
      <c r="F60" s="43" t="str">
        <f t="shared" si="3"/>
        <v>-</v>
      </c>
    </row>
    <row r="61" spans="1:6" x14ac:dyDescent="0.25">
      <c r="A61" s="38" t="s">
        <v>82</v>
      </c>
      <c r="B61" s="39">
        <f>SUBTOTAL(9,B62:B62)</f>
        <v>0</v>
      </c>
      <c r="C61" s="39"/>
      <c r="D61" s="39">
        <f>SUBTOTAL(9,D62:D62)</f>
        <v>0</v>
      </c>
      <c r="E61" s="40" t="str">
        <f t="shared" si="2"/>
        <v>-</v>
      </c>
      <c r="F61" s="40" t="str">
        <f t="shared" si="3"/>
        <v>-</v>
      </c>
    </row>
    <row r="62" spans="1:6" x14ac:dyDescent="0.25">
      <c r="A62" s="41" t="s">
        <v>83</v>
      </c>
      <c r="B62" s="42">
        <v>0</v>
      </c>
      <c r="C62" s="42"/>
      <c r="D62" s="42">
        <v>0</v>
      </c>
      <c r="E62" s="43" t="str">
        <f t="shared" ref="E62:E79" si="4">IF(B62&lt;&gt;0,D62/B62,"-")</f>
        <v>-</v>
      </c>
      <c r="F62" s="43" t="str">
        <f t="shared" ref="F62:F80" si="5">IF(C62&lt;&gt;0,D62/C62,"-")</f>
        <v>-</v>
      </c>
    </row>
    <row r="63" spans="1:6" x14ac:dyDescent="0.25">
      <c r="A63" s="38" t="s">
        <v>84</v>
      </c>
      <c r="B63" s="39">
        <f>SUBTOTAL(9,B64:B67)</f>
        <v>367.7</v>
      </c>
      <c r="C63" s="39"/>
      <c r="D63" s="39">
        <f>SUBTOTAL(9,D64:D67)</f>
        <v>1750.9399999999998</v>
      </c>
      <c r="E63" s="40">
        <f t="shared" si="4"/>
        <v>4.7618710905629582</v>
      </c>
      <c r="F63" s="40" t="str">
        <f t="shared" si="5"/>
        <v>-</v>
      </c>
    </row>
    <row r="64" spans="1:6" x14ac:dyDescent="0.25">
      <c r="A64" s="41" t="s">
        <v>85</v>
      </c>
      <c r="B64" s="42">
        <v>0</v>
      </c>
      <c r="C64" s="42"/>
      <c r="D64" s="42">
        <v>684.18</v>
      </c>
      <c r="E64" s="43" t="str">
        <f t="shared" si="4"/>
        <v>-</v>
      </c>
      <c r="F64" s="43" t="str">
        <f t="shared" si="5"/>
        <v>-</v>
      </c>
    </row>
    <row r="65" spans="1:6" x14ac:dyDescent="0.25">
      <c r="A65" s="41" t="s">
        <v>86</v>
      </c>
      <c r="B65" s="42">
        <v>87</v>
      </c>
      <c r="C65" s="42"/>
      <c r="D65" s="42">
        <v>348.4</v>
      </c>
      <c r="E65" s="43">
        <f t="shared" si="4"/>
        <v>4.0045977011494251</v>
      </c>
      <c r="F65" s="43" t="str">
        <f t="shared" si="5"/>
        <v>-</v>
      </c>
    </row>
    <row r="66" spans="1:6" x14ac:dyDescent="0.25">
      <c r="A66" s="41" t="s">
        <v>87</v>
      </c>
      <c r="B66" s="42">
        <v>63.72</v>
      </c>
      <c r="C66" s="42"/>
      <c r="D66" s="42">
        <v>53.1</v>
      </c>
      <c r="E66" s="43">
        <f t="shared" si="4"/>
        <v>0.83333333333333337</v>
      </c>
      <c r="F66" s="43" t="str">
        <f t="shared" si="5"/>
        <v>-</v>
      </c>
    </row>
    <row r="67" spans="1:6" x14ac:dyDescent="0.25">
      <c r="A67" s="41" t="s">
        <v>88</v>
      </c>
      <c r="B67" s="42">
        <v>216.98</v>
      </c>
      <c r="C67" s="42"/>
      <c r="D67" s="42">
        <v>665.26</v>
      </c>
      <c r="E67" s="43">
        <f t="shared" si="4"/>
        <v>3.0659968660706056</v>
      </c>
      <c r="F67" s="43" t="str">
        <f t="shared" si="5"/>
        <v>-</v>
      </c>
    </row>
    <row r="68" spans="1:6" x14ac:dyDescent="0.25">
      <c r="A68" s="35" t="s">
        <v>89</v>
      </c>
      <c r="B68" s="36">
        <f>SUBTOTAL(9,B70:B71)</f>
        <v>590.4</v>
      </c>
      <c r="C68" s="36">
        <v>1360</v>
      </c>
      <c r="D68" s="36">
        <f>SUBTOTAL(9,D70:D71)</f>
        <v>809.63</v>
      </c>
      <c r="E68" s="37">
        <f t="shared" si="4"/>
        <v>1.3713245257452575</v>
      </c>
      <c r="F68" s="37">
        <f t="shared" si="5"/>
        <v>0.59531617647058821</v>
      </c>
    </row>
    <row r="69" spans="1:6" x14ac:dyDescent="0.25">
      <c r="A69" s="38" t="s">
        <v>90</v>
      </c>
      <c r="B69" s="39">
        <f>SUBTOTAL(9,B70:B71)</f>
        <v>590.4</v>
      </c>
      <c r="C69" s="39"/>
      <c r="D69" s="39">
        <f>SUBTOTAL(9,D70:D71)</f>
        <v>809.63</v>
      </c>
      <c r="E69" s="40">
        <f t="shared" si="4"/>
        <v>1.3713245257452575</v>
      </c>
      <c r="F69" s="40" t="str">
        <f t="shared" si="5"/>
        <v>-</v>
      </c>
    </row>
    <row r="70" spans="1:6" x14ac:dyDescent="0.25">
      <c r="A70" s="41" t="s">
        <v>91</v>
      </c>
      <c r="B70" s="42">
        <v>590.4</v>
      </c>
      <c r="C70" s="42"/>
      <c r="D70" s="42">
        <v>791.59</v>
      </c>
      <c r="E70" s="43">
        <f t="shared" si="4"/>
        <v>1.3407689701897021</v>
      </c>
      <c r="F70" s="43" t="str">
        <f t="shared" si="5"/>
        <v>-</v>
      </c>
    </row>
    <row r="71" spans="1:6" x14ac:dyDescent="0.25">
      <c r="A71" s="41" t="s">
        <v>92</v>
      </c>
      <c r="B71" s="42">
        <v>0</v>
      </c>
      <c r="C71" s="42"/>
      <c r="D71" s="42">
        <v>18.04</v>
      </c>
      <c r="E71" s="43" t="str">
        <f t="shared" si="4"/>
        <v>-</v>
      </c>
      <c r="F71" s="43" t="str">
        <f t="shared" si="5"/>
        <v>-</v>
      </c>
    </row>
    <row r="72" spans="1:6" x14ac:dyDescent="0.25">
      <c r="A72" s="32" t="s">
        <v>15</v>
      </c>
      <c r="B72" s="33">
        <f>SUBTOTAL(9,B75:B79)</f>
        <v>19257.599999999999</v>
      </c>
      <c r="C72" s="33">
        <v>54305</v>
      </c>
      <c r="D72" s="33">
        <f>SUBTOTAL(9,D75:D79)</f>
        <v>35957.040000000001</v>
      </c>
      <c r="E72" s="34">
        <f t="shared" si="4"/>
        <v>1.8671610169491528</v>
      </c>
      <c r="F72" s="34">
        <f t="shared" si="5"/>
        <v>0.66213129546082317</v>
      </c>
    </row>
    <row r="73" spans="1:6" x14ac:dyDescent="0.25">
      <c r="A73" s="35" t="s">
        <v>93</v>
      </c>
      <c r="B73" s="36">
        <f>SUBTOTAL(9,B75:B79)</f>
        <v>19257.599999999999</v>
      </c>
      <c r="C73" s="36">
        <v>54305</v>
      </c>
      <c r="D73" s="36">
        <f>SUBTOTAL(9,D75:D79)</f>
        <v>35957.040000000001</v>
      </c>
      <c r="E73" s="37">
        <f t="shared" si="4"/>
        <v>1.8671610169491528</v>
      </c>
      <c r="F73" s="37">
        <f t="shared" si="5"/>
        <v>0.66213129546082317</v>
      </c>
    </row>
    <row r="74" spans="1:6" x14ac:dyDescent="0.25">
      <c r="A74" s="38" t="s">
        <v>94</v>
      </c>
      <c r="B74" s="39">
        <f>SUBTOTAL(9,B75:B77)</f>
        <v>19257.599999999999</v>
      </c>
      <c r="C74" s="39"/>
      <c r="D74" s="39">
        <f>SUBTOTAL(9,D75:D77)</f>
        <v>35957.040000000001</v>
      </c>
      <c r="E74" s="40">
        <f t="shared" si="4"/>
        <v>1.8671610169491528</v>
      </c>
      <c r="F74" s="40" t="str">
        <f t="shared" si="5"/>
        <v>-</v>
      </c>
    </row>
    <row r="75" spans="1:6" x14ac:dyDescent="0.25">
      <c r="A75" s="41" t="s">
        <v>95</v>
      </c>
      <c r="B75" s="42">
        <v>19257.599999999999</v>
      </c>
      <c r="C75" s="42"/>
      <c r="D75" s="42">
        <v>33307.040000000001</v>
      </c>
      <c r="E75" s="43">
        <f t="shared" si="4"/>
        <v>1.7295530076437355</v>
      </c>
      <c r="F75" s="43" t="str">
        <f t="shared" si="5"/>
        <v>-</v>
      </c>
    </row>
    <row r="76" spans="1:6" x14ac:dyDescent="0.25">
      <c r="A76" s="41" t="s">
        <v>96</v>
      </c>
      <c r="B76" s="42">
        <v>0</v>
      </c>
      <c r="C76" s="42"/>
      <c r="D76" s="42">
        <v>0</v>
      </c>
      <c r="E76" s="43" t="str">
        <f t="shared" si="4"/>
        <v>-</v>
      </c>
      <c r="F76" s="43" t="str">
        <f t="shared" si="5"/>
        <v>-</v>
      </c>
    </row>
    <row r="77" spans="1:6" x14ac:dyDescent="0.25">
      <c r="A77" s="41" t="s">
        <v>97</v>
      </c>
      <c r="B77" s="42">
        <v>0</v>
      </c>
      <c r="C77" s="42"/>
      <c r="D77" s="42">
        <v>2650</v>
      </c>
      <c r="E77" s="43" t="str">
        <f t="shared" si="4"/>
        <v>-</v>
      </c>
      <c r="F77" s="43" t="str">
        <f t="shared" si="5"/>
        <v>-</v>
      </c>
    </row>
    <row r="78" spans="1:6" x14ac:dyDescent="0.25">
      <c r="A78" s="38" t="s">
        <v>98</v>
      </c>
      <c r="B78" s="39">
        <f>SUBTOTAL(9,B79:B79)</f>
        <v>0</v>
      </c>
      <c r="C78" s="39"/>
      <c r="D78" s="39">
        <f>SUBTOTAL(9,D79:D79)</f>
        <v>0</v>
      </c>
      <c r="E78" s="40" t="str">
        <f t="shared" si="4"/>
        <v>-</v>
      </c>
      <c r="F78" s="40" t="str">
        <f t="shared" si="5"/>
        <v>-</v>
      </c>
    </row>
    <row r="79" spans="1:6" x14ac:dyDescent="0.25">
      <c r="A79" s="41" t="s">
        <v>99</v>
      </c>
      <c r="B79" s="42">
        <v>0</v>
      </c>
      <c r="C79" s="42"/>
      <c r="D79" s="42">
        <v>0</v>
      </c>
      <c r="E79" s="43" t="str">
        <f t="shared" si="4"/>
        <v>-</v>
      </c>
      <c r="F79" s="43" t="str">
        <f t="shared" si="5"/>
        <v>-</v>
      </c>
    </row>
    <row r="80" spans="1:6" ht="20.100000000000001" customHeight="1" x14ac:dyDescent="0.25">
      <c r="A80" s="44" t="s">
        <v>50</v>
      </c>
      <c r="B80" s="45">
        <f>IFERROR(SUBTOTAL(9,B33:B79),0)</f>
        <v>479751.66</v>
      </c>
      <c r="C80" s="45">
        <v>1291405.21</v>
      </c>
      <c r="D80" s="45">
        <f>IFERROR(SUBTOTAL(9,D33:D79),0)</f>
        <v>599178.00000000012</v>
      </c>
      <c r="E80" s="46">
        <f>IF(B80&lt;&gt;0,D80/D80,"-")</f>
        <v>1</v>
      </c>
      <c r="F80" s="46">
        <f t="shared" si="5"/>
        <v>0.46397365858544132</v>
      </c>
    </row>
    <row r="81" spans="1:8" x14ac:dyDescent="0.25">
      <c r="E81" s="18"/>
      <c r="F81" s="18"/>
    </row>
    <row r="82" spans="1:8" x14ac:dyDescent="0.25">
      <c r="C82" s="31"/>
    </row>
    <row r="87" spans="1:8" s="13" customFormat="1" ht="24.95" customHeight="1" x14ac:dyDescent="0.3">
      <c r="A87" s="66" t="s">
        <v>100</v>
      </c>
      <c r="B87" s="66"/>
      <c r="C87" s="66"/>
      <c r="D87" s="66"/>
      <c r="E87" s="66"/>
      <c r="F87" s="66"/>
    </row>
    <row r="88" spans="1:8" s="14" customFormat="1" ht="24.95" customHeight="1" x14ac:dyDescent="0.25">
      <c r="A88" s="15" t="s">
        <v>28</v>
      </c>
      <c r="B88" s="16"/>
      <c r="C88" s="16"/>
      <c r="D88" s="16"/>
      <c r="E88" s="16"/>
      <c r="F88" s="16"/>
    </row>
    <row r="89" spans="1:8" ht="57.6" customHeight="1" x14ac:dyDescent="0.25">
      <c r="A89" s="17" t="s">
        <v>29</v>
      </c>
      <c r="B89" s="17" t="s">
        <v>30</v>
      </c>
      <c r="C89" s="17" t="s">
        <v>6</v>
      </c>
      <c r="D89" s="17" t="s">
        <v>31</v>
      </c>
      <c r="E89" s="17" t="s">
        <v>32</v>
      </c>
      <c r="F89" s="17" t="s">
        <v>33</v>
      </c>
    </row>
    <row r="90" spans="1:8" s="18" customFormat="1" ht="15.95" customHeight="1" x14ac:dyDescent="0.25">
      <c r="A90" s="19" t="s">
        <v>10</v>
      </c>
      <c r="B90" s="19">
        <f>COLUMN()</f>
        <v>2</v>
      </c>
      <c r="C90" s="19">
        <f>COLUMN()</f>
        <v>3</v>
      </c>
      <c r="D90" s="19">
        <f>COLUMN()</f>
        <v>4</v>
      </c>
      <c r="E90" s="19" t="str">
        <f>_xlfn.CONCAT(TEXT(COLUMN(),"@")," (",TEXT(D90,"@")," / ",TEXT(B90,"@"),")")</f>
        <v>5 (4 / 2)</v>
      </c>
      <c r="F90" s="19" t="str">
        <f>_xlfn.CONCAT(TEXT(COLUMN(),"@")," (",TEXT(D90,"@")," / ",TEXT(C90,"@"),")")</f>
        <v>6 (4 / 3)</v>
      </c>
    </row>
    <row r="91" spans="1:8" x14ac:dyDescent="0.25">
      <c r="A91" s="32" t="s">
        <v>101</v>
      </c>
      <c r="B91" s="33">
        <f>SUBTOTAL(9,B92:B92)</f>
        <v>461755.92</v>
      </c>
      <c r="C91" s="33">
        <f>SUBTOTAL(9,C92:C92)</f>
        <v>1233305</v>
      </c>
      <c r="D91" s="33">
        <f>SUBTOTAL(9,D92:D92)</f>
        <v>580350.98</v>
      </c>
      <c r="E91" s="34">
        <f t="shared" ref="E91:E99" si="6">IF(B91&lt;&gt;0,D91/B91,"-")</f>
        <v>1.2568349529768887</v>
      </c>
      <c r="F91" s="34">
        <f t="shared" ref="F91:F99" si="7">IF(C91&lt;&gt;0,D91/C91,"-")</f>
        <v>0.47056565894081348</v>
      </c>
    </row>
    <row r="92" spans="1:8" x14ac:dyDescent="0.25">
      <c r="A92" s="41" t="s">
        <v>102</v>
      </c>
      <c r="B92" s="42">
        <v>461755.92</v>
      </c>
      <c r="C92" s="42">
        <v>1233305</v>
      </c>
      <c r="D92" s="62">
        <v>580350.98</v>
      </c>
      <c r="E92" s="43">
        <f t="shared" si="6"/>
        <v>1.2568349529768887</v>
      </c>
      <c r="F92" s="43">
        <f t="shared" si="7"/>
        <v>0.47056565894081348</v>
      </c>
      <c r="H92" s="62"/>
    </row>
    <row r="93" spans="1:8" x14ac:dyDescent="0.25">
      <c r="A93" s="32" t="s">
        <v>103</v>
      </c>
      <c r="B93" s="33">
        <f>SUBTOTAL(9,B94:B94)</f>
        <v>34790.959999999999</v>
      </c>
      <c r="C93" s="33">
        <f>SUBTOTAL(9,C94:C94)</f>
        <v>40100</v>
      </c>
      <c r="D93" s="33">
        <f>SUBTOTAL(9,D94:D94)</f>
        <v>20998.13</v>
      </c>
      <c r="E93" s="34">
        <f t="shared" si="6"/>
        <v>0.6035513248269091</v>
      </c>
      <c r="F93" s="34">
        <f t="shared" si="7"/>
        <v>0.52364413965087286</v>
      </c>
    </row>
    <row r="94" spans="1:8" x14ac:dyDescent="0.25">
      <c r="A94" s="41" t="s">
        <v>104</v>
      </c>
      <c r="B94" s="42">
        <v>34790.959999999999</v>
      </c>
      <c r="C94" s="42">
        <v>40100</v>
      </c>
      <c r="D94" s="42">
        <v>20998.13</v>
      </c>
      <c r="E94" s="43">
        <f t="shared" si="6"/>
        <v>0.6035513248269091</v>
      </c>
      <c r="F94" s="43">
        <f t="shared" si="7"/>
        <v>0.52364413965087286</v>
      </c>
    </row>
    <row r="95" spans="1:8" x14ac:dyDescent="0.25">
      <c r="A95" s="32" t="s">
        <v>105</v>
      </c>
      <c r="B95" s="33">
        <f>SUBTOTAL(9,B96:B96)</f>
        <v>0</v>
      </c>
      <c r="C95" s="33">
        <f>SUBTOTAL(9,C96:C96)</f>
        <v>9000</v>
      </c>
      <c r="D95" s="33">
        <f>SUBTOTAL(9,D96:D96)</f>
        <v>4000</v>
      </c>
      <c r="E95" s="34" t="str">
        <f t="shared" si="6"/>
        <v>-</v>
      </c>
      <c r="F95" s="34">
        <f t="shared" si="7"/>
        <v>0.44444444444444442</v>
      </c>
    </row>
    <row r="96" spans="1:8" x14ac:dyDescent="0.25">
      <c r="A96" s="41" t="s">
        <v>106</v>
      </c>
      <c r="B96" s="42">
        <v>0</v>
      </c>
      <c r="C96" s="42">
        <v>9000</v>
      </c>
      <c r="D96" s="42">
        <v>4000</v>
      </c>
      <c r="E96" s="43" t="str">
        <f t="shared" si="6"/>
        <v>-</v>
      </c>
      <c r="F96" s="43">
        <f t="shared" si="7"/>
        <v>0.44444444444444442</v>
      </c>
    </row>
    <row r="97" spans="1:8" x14ac:dyDescent="0.25">
      <c r="A97" s="32" t="s">
        <v>107</v>
      </c>
      <c r="B97" s="33">
        <f>SUBTOTAL(9,B98:B98)</f>
        <v>179.84</v>
      </c>
      <c r="C97" s="33">
        <f>SUBTOTAL(9,C98:C98)</f>
        <v>400</v>
      </c>
      <c r="D97" s="33">
        <f>SUBTOTAL(9,D98:D98)</f>
        <v>0</v>
      </c>
      <c r="E97" s="34">
        <f t="shared" si="6"/>
        <v>0</v>
      </c>
      <c r="F97" s="34">
        <f t="shared" si="7"/>
        <v>0</v>
      </c>
    </row>
    <row r="98" spans="1:8" x14ac:dyDescent="0.25">
      <c r="A98" s="41" t="s">
        <v>108</v>
      </c>
      <c r="B98" s="42">
        <v>179.84</v>
      </c>
      <c r="C98" s="42">
        <v>400</v>
      </c>
      <c r="D98" s="42">
        <v>0</v>
      </c>
      <c r="E98" s="43">
        <f t="shared" si="6"/>
        <v>0</v>
      </c>
      <c r="F98" s="43">
        <f t="shared" si="7"/>
        <v>0</v>
      </c>
    </row>
    <row r="99" spans="1:8" ht="20.100000000000001" customHeight="1" x14ac:dyDescent="0.25">
      <c r="A99" s="44" t="s">
        <v>50</v>
      </c>
      <c r="B99" s="45">
        <f>IFERROR(SUBTOTAL(9,B92:B98),0)</f>
        <v>496726.72000000003</v>
      </c>
      <c r="C99" s="45">
        <f>IFERROR(SUBTOTAL(9,C92:C98),0)</f>
        <v>1282805</v>
      </c>
      <c r="D99" s="45">
        <f>IFERROR(SUBTOTAL(9,D92:D98),0)</f>
        <v>605349.11</v>
      </c>
      <c r="E99" s="46">
        <f t="shared" si="6"/>
        <v>1.2186763578975577</v>
      </c>
      <c r="F99" s="46">
        <f t="shared" si="7"/>
        <v>0.47189487880075304</v>
      </c>
    </row>
    <row r="100" spans="1:8" x14ac:dyDescent="0.25">
      <c r="A100" s="18"/>
      <c r="B100" s="18"/>
      <c r="C100" s="18"/>
      <c r="D100" s="18"/>
      <c r="E100" s="18"/>
      <c r="F100" s="18"/>
    </row>
    <row r="101" spans="1:8" x14ac:dyDescent="0.25">
      <c r="A101" s="18"/>
      <c r="B101" s="18"/>
      <c r="C101" s="18"/>
      <c r="D101" s="18"/>
      <c r="E101" s="18"/>
      <c r="F101" s="18"/>
    </row>
    <row r="102" spans="1:8" s="14" customFormat="1" ht="24.95" customHeight="1" x14ac:dyDescent="0.25">
      <c r="A102" s="15" t="s">
        <v>51</v>
      </c>
      <c r="B102" s="16"/>
      <c r="C102" s="16"/>
      <c r="D102" s="16"/>
      <c r="E102" s="16"/>
      <c r="F102" s="16"/>
    </row>
    <row r="103" spans="1:8" ht="57.6" customHeight="1" x14ac:dyDescent="0.25">
      <c r="A103" s="47" t="s">
        <v>29</v>
      </c>
      <c r="B103" s="17" t="s">
        <v>30</v>
      </c>
      <c r="C103" s="17" t="s">
        <v>6</v>
      </c>
      <c r="D103" s="17" t="s">
        <v>31</v>
      </c>
      <c r="E103" s="17" t="s">
        <v>32</v>
      </c>
      <c r="F103" s="17" t="s">
        <v>33</v>
      </c>
    </row>
    <row r="104" spans="1:8" s="18" customFormat="1" ht="15.95" customHeight="1" x14ac:dyDescent="0.25">
      <c r="A104" s="19" t="s">
        <v>10</v>
      </c>
      <c r="B104" s="19">
        <f>COLUMN()</f>
        <v>2</v>
      </c>
      <c r="C104" s="19">
        <f>COLUMN()</f>
        <v>3</v>
      </c>
      <c r="D104" s="19">
        <f>COLUMN()</f>
        <v>4</v>
      </c>
      <c r="E104" s="19" t="str">
        <f>_xlfn.CONCAT(TEXT(COLUMN(),"@")," (",TEXT(D104,"@")," / ",TEXT(B104,"@"),")")</f>
        <v>5 (4 / 2)</v>
      </c>
      <c r="F104" s="19" t="str">
        <f>_xlfn.CONCAT(TEXT(COLUMN(),"@")," (",TEXT(D104,"@")," / ",TEXT(C104,"@"),")")</f>
        <v>6 (4 / 3)</v>
      </c>
    </row>
    <row r="105" spans="1:8" x14ac:dyDescent="0.25">
      <c r="A105" s="32" t="s">
        <v>101</v>
      </c>
      <c r="B105" s="33">
        <f>SUBTOTAL(9,B106:B106)</f>
        <v>461755.92</v>
      </c>
      <c r="C105" s="33">
        <f>SUBTOTAL(9,C106:C106)</f>
        <v>1233305</v>
      </c>
      <c r="D105" s="33">
        <f>SUBTOTAL(9,D106:D106)</f>
        <v>580350.97999999986</v>
      </c>
      <c r="E105" s="34">
        <f t="shared" ref="E105:E112" si="8">IF(B105&lt;&gt;0,D105/B105,"-")</f>
        <v>1.2568349529768885</v>
      </c>
      <c r="F105" s="34">
        <f t="shared" ref="F105:F113" si="9">IF(C105&lt;&gt;0,D105/C105,"-")</f>
        <v>0.47056565894081337</v>
      </c>
    </row>
    <row r="106" spans="1:8" x14ac:dyDescent="0.25">
      <c r="A106" s="41" t="s">
        <v>102</v>
      </c>
      <c r="B106" s="42">
        <v>461755.92</v>
      </c>
      <c r="C106" s="42">
        <v>1233305</v>
      </c>
      <c r="D106" s="42">
        <v>580350.97999999986</v>
      </c>
      <c r="E106" s="43">
        <f t="shared" si="8"/>
        <v>1.2568349529768885</v>
      </c>
      <c r="F106" s="43">
        <f t="shared" si="9"/>
        <v>0.47056565894081337</v>
      </c>
    </row>
    <row r="107" spans="1:8" x14ac:dyDescent="0.25">
      <c r="A107" s="32" t="s">
        <v>103</v>
      </c>
      <c r="B107" s="33">
        <f>SUBTOTAL(9,B108:B108)</f>
        <v>17815.900000000001</v>
      </c>
      <c r="C107" s="33">
        <f>SUBTOTAL(9,C108:C108)</f>
        <v>48700.21</v>
      </c>
      <c r="D107" s="33">
        <f>SUBTOTAL(9,D108:D108)</f>
        <v>18827.02</v>
      </c>
      <c r="E107" s="34">
        <f t="shared" si="8"/>
        <v>1.0567537985731845</v>
      </c>
      <c r="F107" s="34">
        <f t="shared" si="9"/>
        <v>0.38659011942658977</v>
      </c>
    </row>
    <row r="108" spans="1:8" x14ac:dyDescent="0.25">
      <c r="A108" s="41" t="s">
        <v>104</v>
      </c>
      <c r="B108" s="42">
        <v>17815.900000000001</v>
      </c>
      <c r="C108" s="42">
        <v>48700.21</v>
      </c>
      <c r="D108" s="62">
        <v>18827.02</v>
      </c>
      <c r="E108" s="43">
        <f t="shared" si="8"/>
        <v>1.0567537985731845</v>
      </c>
      <c r="F108" s="43">
        <f t="shared" si="9"/>
        <v>0.38659011942658977</v>
      </c>
      <c r="H108" s="62"/>
    </row>
    <row r="109" spans="1:8" x14ac:dyDescent="0.25">
      <c r="A109" s="32" t="s">
        <v>105</v>
      </c>
      <c r="B109" s="33">
        <f>SUBTOTAL(9,B110:B110)</f>
        <v>0</v>
      </c>
      <c r="C109" s="33">
        <f>SUBTOTAL(9,C110:C110)</f>
        <v>9000</v>
      </c>
      <c r="D109" s="33">
        <f>SUBTOTAL(9,D110:D110)</f>
        <v>0</v>
      </c>
      <c r="E109" s="34" t="str">
        <f t="shared" si="8"/>
        <v>-</v>
      </c>
      <c r="F109" s="34">
        <f t="shared" si="9"/>
        <v>0</v>
      </c>
    </row>
    <row r="110" spans="1:8" x14ac:dyDescent="0.25">
      <c r="A110" s="41" t="s">
        <v>106</v>
      </c>
      <c r="B110" s="42">
        <v>0</v>
      </c>
      <c r="C110" s="42">
        <v>9000</v>
      </c>
      <c r="D110" s="42">
        <v>0</v>
      </c>
      <c r="E110" s="43" t="str">
        <f t="shared" si="8"/>
        <v>-</v>
      </c>
      <c r="F110" s="43">
        <f t="shared" si="9"/>
        <v>0</v>
      </c>
    </row>
    <row r="111" spans="1:8" x14ac:dyDescent="0.25">
      <c r="A111" s="32" t="s">
        <v>107</v>
      </c>
      <c r="B111" s="33">
        <f>SUBTOTAL(9,B112:B112)</f>
        <v>179.84</v>
      </c>
      <c r="C111" s="33">
        <f>SUBTOTAL(9,C112:C112)</f>
        <v>400</v>
      </c>
      <c r="D111" s="33">
        <f>SUBTOTAL(9,D112:D112)</f>
        <v>0</v>
      </c>
      <c r="E111" s="34">
        <f t="shared" si="8"/>
        <v>0</v>
      </c>
      <c r="F111" s="34">
        <f t="shared" si="9"/>
        <v>0</v>
      </c>
    </row>
    <row r="112" spans="1:8" x14ac:dyDescent="0.25">
      <c r="A112" s="41" t="s">
        <v>108</v>
      </c>
      <c r="B112" s="42">
        <v>179.84</v>
      </c>
      <c r="C112" s="42">
        <v>400</v>
      </c>
      <c r="D112" s="42">
        <v>0</v>
      </c>
      <c r="E112" s="43">
        <f t="shared" si="8"/>
        <v>0</v>
      </c>
      <c r="F112" s="43">
        <f t="shared" si="9"/>
        <v>0</v>
      </c>
    </row>
    <row r="113" spans="1:6" ht="20.100000000000001" customHeight="1" x14ac:dyDescent="0.25">
      <c r="A113" s="44" t="s">
        <v>50</v>
      </c>
      <c r="B113" s="45">
        <f>IFERROR(SUBTOTAL(9,B106:B112),0)</f>
        <v>479751.66000000003</v>
      </c>
      <c r="C113" s="45">
        <f>IFERROR(SUBTOTAL(9,C106:C112),0)</f>
        <v>1291405.21</v>
      </c>
      <c r="D113" s="45">
        <f>IFERROR(SUBTOTAL(9,D106:D112),0)</f>
        <v>599177.99999999988</v>
      </c>
      <c r="E113" s="46">
        <f>IF(B113&lt;&gt;0,D113/D113,"-")</f>
        <v>1</v>
      </c>
      <c r="F113" s="46">
        <f t="shared" si="9"/>
        <v>0.46397365858544115</v>
      </c>
    </row>
    <row r="114" spans="1:6" x14ac:dyDescent="0.25">
      <c r="E114" s="18"/>
      <c r="F114" s="18"/>
    </row>
    <row r="115" spans="1:6" x14ac:dyDescent="0.25">
      <c r="C115" s="31"/>
    </row>
    <row r="120" spans="1:6" s="13" customFormat="1" ht="24.95" customHeight="1" x14ac:dyDescent="0.3">
      <c r="A120" s="66" t="s">
        <v>109</v>
      </c>
      <c r="B120" s="66"/>
      <c r="C120" s="66"/>
      <c r="D120" s="66"/>
      <c r="E120" s="66"/>
      <c r="F120" s="66"/>
    </row>
    <row r="121" spans="1:6" s="14" customFormat="1" ht="24.95" customHeight="1" x14ac:dyDescent="0.25">
      <c r="A121" s="15" t="s">
        <v>51</v>
      </c>
      <c r="B121" s="16"/>
      <c r="C121" s="16"/>
      <c r="D121" s="16"/>
      <c r="E121" s="16"/>
      <c r="F121" s="16"/>
    </row>
    <row r="122" spans="1:6" ht="57.6" customHeight="1" x14ac:dyDescent="0.25">
      <c r="A122" s="17" t="s">
        <v>29</v>
      </c>
      <c r="B122" s="17" t="s">
        <v>30</v>
      </c>
      <c r="C122" s="17" t="s">
        <v>6</v>
      </c>
      <c r="D122" s="17" t="s">
        <v>31</v>
      </c>
      <c r="E122" s="17" t="s">
        <v>32</v>
      </c>
      <c r="F122" s="17" t="s">
        <v>33</v>
      </c>
    </row>
    <row r="123" spans="1:6" s="18" customFormat="1" ht="15.95" customHeight="1" x14ac:dyDescent="0.25">
      <c r="A123" s="19" t="s">
        <v>10</v>
      </c>
      <c r="B123" s="19">
        <f>COLUMN()</f>
        <v>2</v>
      </c>
      <c r="C123" s="19">
        <f>COLUMN()</f>
        <v>3</v>
      </c>
      <c r="D123" s="19">
        <f>COLUMN()</f>
        <v>4</v>
      </c>
      <c r="E123" s="19" t="str">
        <f>_xlfn.CONCAT(TEXT(COLUMN(),"@")," (",TEXT(D123,"@")," / ",TEXT(B123,"@"),")")</f>
        <v>5 (4 / 2)</v>
      </c>
      <c r="F123" s="19" t="str">
        <f>_xlfn.CONCAT(TEXT(COLUMN(),"@")," (",TEXT(D123,"@")," / ",TEXT(C123,"@"),")")</f>
        <v>6 (4 / 3)</v>
      </c>
    </row>
    <row r="124" spans="1:6" x14ac:dyDescent="0.25">
      <c r="A124" s="32" t="s">
        <v>110</v>
      </c>
      <c r="B124" s="33">
        <f>SUBTOTAL(9,B125:B125)</f>
        <v>479751.66000000003</v>
      </c>
      <c r="C124" s="33">
        <f>SUBTOTAL(9,C125:C125)</f>
        <v>1291405.21</v>
      </c>
      <c r="D124" s="33">
        <f>SUBTOTAL(9,D125:D125)</f>
        <v>599177.99999999988</v>
      </c>
      <c r="E124" s="34">
        <f>IF(B124&lt;&gt;0,D124/B124,"-")</f>
        <v>1.2489336670559927</v>
      </c>
      <c r="F124" s="34">
        <f>IF(C124&lt;&gt;0,D124/C124,"-")</f>
        <v>0.46397365858544115</v>
      </c>
    </row>
    <row r="125" spans="1:6" x14ac:dyDescent="0.25">
      <c r="A125" s="41" t="s">
        <v>111</v>
      </c>
      <c r="B125" s="42">
        <f>B113</f>
        <v>479751.66000000003</v>
      </c>
      <c r="C125" s="42">
        <v>1291405.21</v>
      </c>
      <c r="D125" s="42">
        <v>599177.99999999988</v>
      </c>
      <c r="E125" s="43">
        <f>IF(B125&lt;&gt;0,D125/B125,"-")</f>
        <v>1.2489336670559927</v>
      </c>
      <c r="F125" s="43">
        <f>IF(C125&lt;&gt;0,D125/C125,"-")</f>
        <v>0.46397365858544115</v>
      </c>
    </row>
    <row r="126" spans="1:6" ht="20.100000000000001" customHeight="1" x14ac:dyDescent="0.25">
      <c r="A126" s="44" t="s">
        <v>50</v>
      </c>
      <c r="B126" s="45">
        <f>IFERROR(SUBTOTAL(9,B125:B125),0)</f>
        <v>479751.66000000003</v>
      </c>
      <c r="C126" s="45">
        <f>IFERROR(SUBTOTAL(9,C125:C125),0)</f>
        <v>1291405.21</v>
      </c>
      <c r="D126" s="45">
        <f>IFERROR(SUBTOTAL(9,D125:D125),0)</f>
        <v>599177.99999999988</v>
      </c>
      <c r="E126" s="46">
        <f>IF(B126&lt;&gt;0,D126/B126,"-")</f>
        <v>1.2489336670559927</v>
      </c>
      <c r="F126" s="46">
        <f>IF(C126&lt;&gt;0,D126/C126,"-")</f>
        <v>0.46397365858544115</v>
      </c>
    </row>
    <row r="127" spans="1:6" x14ac:dyDescent="0.25">
      <c r="A127" s="18"/>
      <c r="B127" s="18"/>
      <c r="C127" s="18"/>
      <c r="D127" s="18"/>
      <c r="E127" s="18"/>
      <c r="F127" s="18"/>
    </row>
    <row r="128" spans="1:6" x14ac:dyDescent="0.25">
      <c r="A128" s="18"/>
      <c r="B128" s="18"/>
      <c r="C128" s="18"/>
      <c r="D128" s="18"/>
      <c r="E128" s="18"/>
      <c r="F128" s="18"/>
    </row>
    <row r="129" spans="3:3" x14ac:dyDescent="0.25">
      <c r="C129" s="31"/>
    </row>
  </sheetData>
  <mergeCells count="5">
    <mergeCell ref="A2:F2"/>
    <mergeCell ref="A3:F3"/>
    <mergeCell ref="A1:F1"/>
    <mergeCell ref="A87:F87"/>
    <mergeCell ref="A120:F120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="55" zoomScaleNormal="55" workbookViewId="0">
      <pane ySplit="6" topLeftCell="A7" activePane="bottomLeft" state="frozen"/>
      <selection pane="bottomLeft" activeCell="Y26" sqref="Y26"/>
    </sheetView>
  </sheetViews>
  <sheetFormatPr defaultColWidth="9.140625" defaultRowHeight="15" x14ac:dyDescent="0.25"/>
  <cols>
    <col min="1" max="1" width="73.7109375" style="8" customWidth="1"/>
    <col min="2" max="2" width="29.7109375" style="8" customWidth="1"/>
    <col min="3" max="4" width="19.7109375" style="8" customWidth="1"/>
    <col min="5" max="5" width="15.7109375" style="8" customWidth="1"/>
    <col min="6" max="6" width="12.7109375" style="8" customWidth="1"/>
  </cols>
  <sheetData>
    <row r="1" spans="1:6" s="12" customFormat="1" ht="30" customHeight="1" x14ac:dyDescent="0.25">
      <c r="A1" s="66" t="s">
        <v>1</v>
      </c>
      <c r="B1" s="66"/>
      <c r="C1" s="66"/>
      <c r="D1" s="66"/>
      <c r="E1" s="66"/>
      <c r="F1" s="66"/>
    </row>
    <row r="2" spans="1:6" s="12" customFormat="1" ht="30" customHeight="1" x14ac:dyDescent="0.25">
      <c r="A2" s="66" t="s">
        <v>112</v>
      </c>
      <c r="B2" s="66"/>
      <c r="C2" s="66"/>
      <c r="D2" s="66"/>
      <c r="E2" s="66"/>
      <c r="F2" s="66"/>
    </row>
    <row r="3" spans="1:6" s="13" customFormat="1" ht="24.95" customHeight="1" x14ac:dyDescent="0.3">
      <c r="A3" s="66" t="s">
        <v>113</v>
      </c>
      <c r="B3" s="66"/>
      <c r="C3" s="66"/>
      <c r="D3" s="66"/>
      <c r="E3" s="66"/>
      <c r="F3" s="66"/>
    </row>
    <row r="4" spans="1:6" s="14" customFormat="1" ht="24.95" customHeight="1" x14ac:dyDescent="0.25">
      <c r="A4" s="15" t="s">
        <v>114</v>
      </c>
      <c r="B4" s="16"/>
      <c r="C4" s="16"/>
      <c r="D4" s="16"/>
      <c r="E4" s="16"/>
      <c r="F4" s="16"/>
    </row>
    <row r="5" spans="1:6" ht="57.6" customHeight="1" x14ac:dyDescent="0.25">
      <c r="A5" s="17" t="s">
        <v>29</v>
      </c>
      <c r="B5" s="17" t="s">
        <v>30</v>
      </c>
      <c r="C5" s="17" t="s">
        <v>6</v>
      </c>
      <c r="D5" s="17" t="s">
        <v>31</v>
      </c>
      <c r="E5" s="17" t="s">
        <v>32</v>
      </c>
      <c r="F5" s="17" t="s">
        <v>33</v>
      </c>
    </row>
    <row r="6" spans="1:6" s="18" customFormat="1" ht="15.95" customHeight="1" x14ac:dyDescent="0.25">
      <c r="A6" s="19" t="s">
        <v>10</v>
      </c>
      <c r="B6" s="19">
        <f>COLUMN()</f>
        <v>2</v>
      </c>
      <c r="C6" s="19">
        <v>3</v>
      </c>
      <c r="D6" s="19">
        <f>COLUMN()</f>
        <v>4</v>
      </c>
      <c r="E6" s="19" t="str">
        <f>_xlfn.CONCAT(TEXT(COLUMN(),"@")," (",TEXT(D6,"@")," / ",TEXT(B6,"@"),")")</f>
        <v>5 (4 / 2)</v>
      </c>
      <c r="F6" s="19" t="str">
        <f>_xlfn.CONCAT(TEXT(COLUMN(),"@")," (",TEXT(D6,"@")," / ",TEXT(C6,"@"),")")</f>
        <v>6 (4 / 3)</v>
      </c>
    </row>
    <row r="7" spans="1:6" ht="20.100000000000001" customHeight="1" x14ac:dyDescent="0.25">
      <c r="A7" s="44" t="s">
        <v>50</v>
      </c>
      <c r="B7" s="45">
        <f>IFERROR(SUBTOTAL(9,#REF!),0)</f>
        <v>0</v>
      </c>
      <c r="C7" s="45">
        <v>0</v>
      </c>
      <c r="D7" s="45">
        <f>IFERROR(SUBTOTAL(9,#REF!),0)</f>
        <v>0</v>
      </c>
      <c r="E7" s="46" t="str">
        <f>IF(B7&lt;&gt;0,D7/B7,"-")</f>
        <v>-</v>
      </c>
      <c r="F7" s="46" t="str">
        <f>IF(C7&lt;&gt;0,D7/C7,"-")</f>
        <v>-</v>
      </c>
    </row>
    <row r="8" spans="1:6" x14ac:dyDescent="0.25">
      <c r="A8" s="18"/>
      <c r="B8" s="18"/>
      <c r="C8" s="18"/>
      <c r="D8" s="18"/>
      <c r="E8" s="18"/>
      <c r="F8" s="18"/>
    </row>
    <row r="9" spans="1:6" x14ac:dyDescent="0.25">
      <c r="A9" s="18"/>
      <c r="B9" s="18"/>
      <c r="C9" s="18"/>
      <c r="D9" s="18"/>
      <c r="E9" s="18"/>
      <c r="F9" s="18"/>
    </row>
    <row r="10" spans="1:6" s="14" customFormat="1" ht="24.95" customHeight="1" x14ac:dyDescent="0.25">
      <c r="A10" s="15" t="s">
        <v>115</v>
      </c>
      <c r="B10" s="16"/>
      <c r="C10" s="16"/>
      <c r="D10" s="16"/>
      <c r="E10" s="16"/>
      <c r="F10" s="16"/>
    </row>
    <row r="11" spans="1:6" ht="57.6" customHeight="1" x14ac:dyDescent="0.25">
      <c r="A11" s="47" t="s">
        <v>29</v>
      </c>
      <c r="B11" s="17" t="s">
        <v>30</v>
      </c>
      <c r="C11" s="17" t="s">
        <v>6</v>
      </c>
      <c r="D11" s="17" t="s">
        <v>31</v>
      </c>
      <c r="E11" s="17" t="s">
        <v>32</v>
      </c>
      <c r="F11" s="17" t="s">
        <v>33</v>
      </c>
    </row>
    <row r="12" spans="1:6" s="18" customFormat="1" ht="15.95" customHeight="1" x14ac:dyDescent="0.25">
      <c r="A12" s="19" t="s">
        <v>10</v>
      </c>
      <c r="B12" s="19">
        <f>COLUMN()</f>
        <v>2</v>
      </c>
      <c r="C12" s="19">
        <v>3</v>
      </c>
      <c r="D12" s="19">
        <f>COLUMN()</f>
        <v>4</v>
      </c>
      <c r="E12" s="19" t="str">
        <f>_xlfn.CONCAT(TEXT(COLUMN(),"@")," (",TEXT(D12,"@")," / ",TEXT(B12,"@"),")")</f>
        <v>5 (4 / 2)</v>
      </c>
      <c r="F12" s="19" t="str">
        <f>_xlfn.CONCAT(TEXT(COLUMN(),"@")," (",TEXT(D12,"@")," / ",TEXT(C12,"@"),")")</f>
        <v>6 (4 / 3)</v>
      </c>
    </row>
    <row r="13" spans="1:6" ht="20.100000000000001" customHeight="1" x14ac:dyDescent="0.25">
      <c r="A13" s="44" t="s">
        <v>50</v>
      </c>
      <c r="B13" s="45">
        <f>IFERROR(SUBTOTAL(9,#REF!),0)</f>
        <v>0</v>
      </c>
      <c r="C13" s="45">
        <v>0</v>
      </c>
      <c r="D13" s="45">
        <f>IFERROR(SUBTOTAL(9,#REF!),0)</f>
        <v>0</v>
      </c>
      <c r="E13" s="46" t="str">
        <f>IF(B13&lt;&gt;0,D13/D13,"-")</f>
        <v>-</v>
      </c>
      <c r="F13" s="46" t="str">
        <f>IF(C13&lt;&gt;0,D13/C13,"-")</f>
        <v>-</v>
      </c>
    </row>
    <row r="14" spans="1:6" x14ac:dyDescent="0.25">
      <c r="E14" s="18"/>
      <c r="F14" s="18"/>
    </row>
    <row r="15" spans="1:6" x14ac:dyDescent="0.25">
      <c r="A15" s="3" t="s">
        <v>177</v>
      </c>
      <c r="C15" s="31"/>
    </row>
    <row r="20" spans="1:6" s="13" customFormat="1" ht="24.95" customHeight="1" x14ac:dyDescent="0.3">
      <c r="A20" s="66" t="s">
        <v>116</v>
      </c>
      <c r="B20" s="66"/>
      <c r="C20" s="66"/>
      <c r="D20" s="66"/>
      <c r="E20" s="66"/>
      <c r="F20" s="66"/>
    </row>
    <row r="21" spans="1:6" s="14" customFormat="1" ht="24.95" customHeight="1" x14ac:dyDescent="0.25">
      <c r="A21" s="15" t="s">
        <v>114</v>
      </c>
      <c r="B21" s="16"/>
      <c r="C21" s="16"/>
      <c r="D21" s="16"/>
      <c r="E21" s="16"/>
      <c r="F21" s="16"/>
    </row>
    <row r="22" spans="1:6" ht="57.6" customHeight="1" x14ac:dyDescent="0.25">
      <c r="A22" s="17" t="s">
        <v>29</v>
      </c>
      <c r="B22" s="17" t="s">
        <v>30</v>
      </c>
      <c r="C22" s="17" t="s">
        <v>6</v>
      </c>
      <c r="D22" s="17" t="s">
        <v>31</v>
      </c>
      <c r="E22" s="17" t="s">
        <v>32</v>
      </c>
      <c r="F22" s="17" t="s">
        <v>33</v>
      </c>
    </row>
    <row r="23" spans="1:6" s="18" customFormat="1" ht="15.95" customHeight="1" x14ac:dyDescent="0.25">
      <c r="A23" s="19" t="s">
        <v>10</v>
      </c>
      <c r="B23" s="19">
        <f>COLUMN()</f>
        <v>2</v>
      </c>
      <c r="C23" s="19">
        <f>COLUMN()</f>
        <v>3</v>
      </c>
      <c r="D23" s="19">
        <f>COLUMN()</f>
        <v>4</v>
      </c>
      <c r="E23" s="19" t="str">
        <f>_xlfn.CONCAT(TEXT(COLUMN(),"@")," (",TEXT(D23,"@")," / ",TEXT(B23,"@"),")")</f>
        <v>5 (4 / 2)</v>
      </c>
      <c r="F23" s="19" t="str">
        <f>_xlfn.CONCAT(TEXT(COLUMN(),"@")," (",TEXT(D23,"@")," / ",TEXT(C23,"@"),")")</f>
        <v>6 (4 / 3)</v>
      </c>
    </row>
    <row r="24" spans="1:6" ht="20.100000000000001" customHeight="1" x14ac:dyDescent="0.25">
      <c r="A24" s="44" t="s">
        <v>50</v>
      </c>
      <c r="B24" s="45">
        <f>IFERROR(SUBTOTAL(9,#REF!),0)</f>
        <v>0</v>
      </c>
      <c r="C24" s="45">
        <f>IFERROR(SUBTOTAL(9,#REF!),0)</f>
        <v>0</v>
      </c>
      <c r="D24" s="45">
        <f>IFERROR(SUBTOTAL(9,#REF!),0)</f>
        <v>0</v>
      </c>
      <c r="E24" s="46" t="str">
        <f>IF(B24&lt;&gt;0,D24/B24,"-")</f>
        <v>-</v>
      </c>
      <c r="F24" s="46" t="str">
        <f>IF(C24&lt;&gt;0,D24/C24,"-")</f>
        <v>-</v>
      </c>
    </row>
    <row r="25" spans="1:6" x14ac:dyDescent="0.25">
      <c r="A25" s="18"/>
      <c r="B25" s="18"/>
      <c r="C25" s="18"/>
      <c r="D25" s="18"/>
      <c r="E25" s="18"/>
      <c r="F25" s="18"/>
    </row>
    <row r="26" spans="1:6" x14ac:dyDescent="0.25">
      <c r="A26" s="18"/>
      <c r="B26" s="18"/>
      <c r="C26" s="18"/>
      <c r="D26" s="18"/>
      <c r="E26" s="18"/>
      <c r="F26" s="18"/>
    </row>
    <row r="27" spans="1:6" s="14" customFormat="1" ht="24.95" customHeight="1" x14ac:dyDescent="0.25">
      <c r="A27" s="15" t="s">
        <v>115</v>
      </c>
      <c r="B27" s="16"/>
      <c r="C27" s="16"/>
      <c r="D27" s="16"/>
      <c r="E27" s="16"/>
      <c r="F27" s="16"/>
    </row>
    <row r="28" spans="1:6" ht="57.6" customHeight="1" x14ac:dyDescent="0.25">
      <c r="A28" s="47" t="s">
        <v>29</v>
      </c>
      <c r="B28" s="17" t="s">
        <v>30</v>
      </c>
      <c r="C28" s="17" t="s">
        <v>6</v>
      </c>
      <c r="D28" s="17" t="s">
        <v>31</v>
      </c>
      <c r="E28" s="17" t="s">
        <v>32</v>
      </c>
      <c r="F28" s="17" t="s">
        <v>33</v>
      </c>
    </row>
    <row r="29" spans="1:6" s="18" customFormat="1" ht="15.95" customHeight="1" x14ac:dyDescent="0.25">
      <c r="A29" s="19" t="s">
        <v>10</v>
      </c>
      <c r="B29" s="19">
        <f>COLUMN()</f>
        <v>2</v>
      </c>
      <c r="C29" s="19">
        <f>COLUMN()</f>
        <v>3</v>
      </c>
      <c r="D29" s="19">
        <f>COLUMN()</f>
        <v>4</v>
      </c>
      <c r="E29" s="19" t="str">
        <f>_xlfn.CONCAT(TEXT(COLUMN(),"@")," (",TEXT(D29,"@")," / ",TEXT(B29,"@"),")")</f>
        <v>5 (4 / 2)</v>
      </c>
      <c r="F29" s="19" t="str">
        <f>_xlfn.CONCAT(TEXT(COLUMN(),"@")," (",TEXT(D29,"@")," / ",TEXT(C29,"@"),")")</f>
        <v>6 (4 / 3)</v>
      </c>
    </row>
    <row r="30" spans="1:6" ht="20.100000000000001" customHeight="1" x14ac:dyDescent="0.25">
      <c r="A30" s="44" t="s">
        <v>50</v>
      </c>
      <c r="B30" s="45">
        <f>IFERROR(SUBTOTAL(9,#REF!),0)</f>
        <v>0</v>
      </c>
      <c r="C30" s="45">
        <f>IFERROR(SUBTOTAL(9,#REF!),0)</f>
        <v>0</v>
      </c>
      <c r="D30" s="45">
        <f>IFERROR(SUBTOTAL(9,#REF!),0)</f>
        <v>0</v>
      </c>
      <c r="E30" s="46" t="str">
        <f>IF(B30&lt;&gt;0,D30/D30,"-")</f>
        <v>-</v>
      </c>
      <c r="F30" s="46" t="str">
        <f>IF(C30&lt;&gt;0,D30/C30,"-")</f>
        <v>-</v>
      </c>
    </row>
    <row r="31" spans="1:6" x14ac:dyDescent="0.25">
      <c r="E31" s="18"/>
      <c r="F31" s="18"/>
    </row>
    <row r="32" spans="1:6" x14ac:dyDescent="0.25">
      <c r="A32" s="3" t="s">
        <v>177</v>
      </c>
      <c r="C32" s="31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9"/>
  <sheetViews>
    <sheetView zoomScale="55" zoomScaleNormal="55" workbookViewId="0">
      <pane ySplit="5" topLeftCell="A6" activePane="bottomLeft" state="frozen"/>
      <selection pane="bottomLeft" activeCell="E28" sqref="E28"/>
    </sheetView>
  </sheetViews>
  <sheetFormatPr defaultColWidth="9.140625" defaultRowHeight="15" x14ac:dyDescent="0.25"/>
  <cols>
    <col min="1" max="1" width="73.7109375" style="8" customWidth="1"/>
    <col min="2" max="2" width="27.42578125" style="8" customWidth="1"/>
    <col min="3" max="4" width="19.7109375" style="8" customWidth="1"/>
    <col min="5" max="5" width="15.7109375" style="8" customWidth="1"/>
    <col min="6" max="6" width="12.7109375" style="8" customWidth="1"/>
    <col min="8" max="8" width="10.140625" bestFit="1" customWidth="1"/>
  </cols>
  <sheetData>
    <row r="1" spans="1:6" s="12" customFormat="1" ht="30" customHeight="1" x14ac:dyDescent="0.25">
      <c r="A1" s="66" t="s">
        <v>117</v>
      </c>
      <c r="B1" s="66"/>
      <c r="C1" s="66"/>
      <c r="D1" s="66"/>
      <c r="E1" s="66"/>
      <c r="F1" s="66"/>
    </row>
    <row r="2" spans="1:6" s="13" customFormat="1" ht="24.95" customHeight="1" x14ac:dyDescent="0.3">
      <c r="A2" s="66" t="s">
        <v>118</v>
      </c>
      <c r="B2" s="66"/>
      <c r="C2" s="66"/>
      <c r="D2" s="66"/>
      <c r="E2" s="66"/>
      <c r="F2" s="66"/>
    </row>
    <row r="3" spans="1:6" s="14" customFormat="1" ht="24.95" customHeight="1" x14ac:dyDescent="0.25">
      <c r="A3" s="15" t="s">
        <v>119</v>
      </c>
      <c r="B3" s="16"/>
      <c r="C3" s="16"/>
      <c r="D3" s="16"/>
      <c r="E3" s="16"/>
      <c r="F3" s="16"/>
    </row>
    <row r="4" spans="1:6" ht="57.6" customHeight="1" x14ac:dyDescent="0.25">
      <c r="A4" s="47" t="s">
        <v>29</v>
      </c>
      <c r="B4" s="17" t="s">
        <v>30</v>
      </c>
      <c r="C4" s="17" t="s">
        <v>6</v>
      </c>
      <c r="D4" s="17" t="s">
        <v>31</v>
      </c>
      <c r="E4" s="17" t="s">
        <v>32</v>
      </c>
      <c r="F4" s="17" t="s">
        <v>33</v>
      </c>
    </row>
    <row r="5" spans="1:6" s="18" customFormat="1" ht="15.95" customHeight="1" x14ac:dyDescent="0.25">
      <c r="A5" s="19" t="s">
        <v>10</v>
      </c>
      <c r="B5" s="19">
        <f>COLUMN()</f>
        <v>2</v>
      </c>
      <c r="C5" s="19">
        <f>COLUMN()</f>
        <v>3</v>
      </c>
      <c r="D5" s="19">
        <f>COLUMN()</f>
        <v>4</v>
      </c>
      <c r="E5" s="19" t="str">
        <f>_xlfn.CONCAT(TEXT(COLUMN(),"@")," (",TEXT(D5,"@")," / ",TEXT(B5,"@"),")")</f>
        <v>5 (4 / 2)</v>
      </c>
      <c r="F5" s="19" t="str">
        <f>_xlfn.CONCAT(TEXT(COLUMN(),"@")," (",TEXT(D5,"@")," / ",TEXT(C5,"@"),")")</f>
        <v>6 (4 / 3)</v>
      </c>
    </row>
    <row r="6" spans="1:6" x14ac:dyDescent="0.25">
      <c r="A6" s="32" t="s">
        <v>120</v>
      </c>
      <c r="B6" s="33">
        <f>SUBTOTAL(9,B7:B7)</f>
        <v>479751.66000000009</v>
      </c>
      <c r="C6" s="33">
        <f>SUBTOTAL(9,C7:C7)</f>
        <v>1291405.21</v>
      </c>
      <c r="D6" s="33">
        <f>SUBTOTAL(9,D7:D7)</f>
        <v>599178</v>
      </c>
      <c r="E6" s="34">
        <f>IF(B6&lt;&gt;0,D6/B6,"-")</f>
        <v>1.248933667055993</v>
      </c>
      <c r="F6" s="34">
        <f>IF(C6&lt;&gt;0,D6/C6,"-")</f>
        <v>0.46397365858544121</v>
      </c>
    </row>
    <row r="7" spans="1:6" x14ac:dyDescent="0.25">
      <c r="A7" s="41" t="s">
        <v>121</v>
      </c>
      <c r="B7" s="42">
        <f>B19</f>
        <v>479751.66000000009</v>
      </c>
      <c r="C7" s="42">
        <v>1291405.21</v>
      </c>
      <c r="D7" s="42">
        <v>599178</v>
      </c>
      <c r="E7" s="43">
        <f>IF(B7&lt;&gt;0,D7/B7,"-")</f>
        <v>1.248933667055993</v>
      </c>
      <c r="F7" s="43">
        <f>IF(C7&lt;&gt;0,D7/C7,"-")</f>
        <v>0.46397365858544121</v>
      </c>
    </row>
    <row r="8" spans="1:6" ht="20.100000000000001" customHeight="1" x14ac:dyDescent="0.25">
      <c r="A8" s="44" t="s">
        <v>50</v>
      </c>
      <c r="B8" s="45">
        <f>IFERROR(SUBTOTAL(9,B7:B7),0)</f>
        <v>479751.66000000009</v>
      </c>
      <c r="C8" s="45">
        <f>IFERROR(SUBTOTAL(9,C7:C7),0)</f>
        <v>1291405.21</v>
      </c>
      <c r="D8" s="45">
        <f>IFERROR(SUBTOTAL(9,D7:D7),0)</f>
        <v>599178</v>
      </c>
      <c r="E8" s="46">
        <f>IF(B8&lt;&gt;0,D8/D8,"-")</f>
        <v>1</v>
      </c>
      <c r="F8" s="46">
        <f>IF(C8&lt;&gt;0,D8/C8,"-")</f>
        <v>0.46397365858544121</v>
      </c>
    </row>
    <row r="9" spans="1:6" x14ac:dyDescent="0.25">
      <c r="E9" s="18"/>
      <c r="F9" s="18"/>
    </row>
    <row r="14" spans="1:6" s="13" customFormat="1" ht="24.95" customHeight="1" x14ac:dyDescent="0.3">
      <c r="A14" s="66" t="s">
        <v>122</v>
      </c>
      <c r="B14" s="66"/>
      <c r="C14" s="66"/>
      <c r="D14" s="66"/>
      <c r="E14" s="66"/>
      <c r="F14" s="66"/>
    </row>
    <row r="15" spans="1:6" s="14" customFormat="1" ht="24.95" customHeight="1" x14ac:dyDescent="0.25">
      <c r="A15" s="15" t="s">
        <v>119</v>
      </c>
      <c r="B15" s="16"/>
      <c r="C15" s="16"/>
      <c r="D15" s="16"/>
      <c r="E15" s="16"/>
      <c r="F15" s="16"/>
    </row>
    <row r="16" spans="1:6" ht="57.6" customHeight="1" x14ac:dyDescent="0.25">
      <c r="A16" s="47" t="s">
        <v>29</v>
      </c>
      <c r="B16" s="17" t="s">
        <v>30</v>
      </c>
      <c r="C16" s="17" t="s">
        <v>6</v>
      </c>
      <c r="D16" s="17" t="s">
        <v>31</v>
      </c>
      <c r="E16" s="17" t="s">
        <v>32</v>
      </c>
      <c r="F16" s="17" t="s">
        <v>33</v>
      </c>
    </row>
    <row r="17" spans="1:9" s="18" customFormat="1" ht="15.95" customHeight="1" x14ac:dyDescent="0.25">
      <c r="A17" s="19" t="s">
        <v>10</v>
      </c>
      <c r="B17" s="19">
        <f>COLUMN()</f>
        <v>2</v>
      </c>
      <c r="C17" s="19">
        <v>3</v>
      </c>
      <c r="D17" s="19">
        <f>COLUMN()</f>
        <v>4</v>
      </c>
      <c r="E17" s="19" t="str">
        <f>_xlfn.CONCAT(TEXT(COLUMN(),"@")," (",TEXT(D17,"@")," / ",TEXT(B17,"@"),")")</f>
        <v>5 (4 / 2)</v>
      </c>
      <c r="F17" s="19" t="str">
        <f>_xlfn.CONCAT(TEXT(COLUMN(),"@")," (",TEXT(D17,"@")," / ",TEXT(C17,"@"),")")</f>
        <v>6 (4 / 3)</v>
      </c>
    </row>
    <row r="18" spans="1:9" x14ac:dyDescent="0.25">
      <c r="A18" s="32" t="s">
        <v>120</v>
      </c>
      <c r="B18" s="33">
        <f>SUBTOTAL(9,B29:B97)</f>
        <v>479751.66000000009</v>
      </c>
      <c r="C18" s="33">
        <v>1291405.21</v>
      </c>
      <c r="D18" s="33">
        <f>SUBTOTAL(9,D29:D97)</f>
        <v>599177.99999999988</v>
      </c>
      <c r="E18" s="34">
        <f>IF(B18&lt;&gt;0,D18/B18,"-")</f>
        <v>1.2489336670559925</v>
      </c>
      <c r="F18" s="34">
        <f>IF(C18&lt;&gt;0,D18/C18,"-")</f>
        <v>0.46397365858544115</v>
      </c>
    </row>
    <row r="19" spans="1:9" x14ac:dyDescent="0.25">
      <c r="A19" s="35" t="s">
        <v>121</v>
      </c>
      <c r="B19" s="36">
        <f>SUBTOTAL(9,B29:B97)</f>
        <v>479751.66000000009</v>
      </c>
      <c r="C19" s="36">
        <v>1291405.21</v>
      </c>
      <c r="D19" s="36">
        <f>SUBTOTAL(9,D29:D97)</f>
        <v>599177.99999999988</v>
      </c>
      <c r="E19" s="37">
        <f>IF(B19&lt;&gt;0,D19/B19,"-")</f>
        <v>1.2489336670559925</v>
      </c>
      <c r="F19" s="37">
        <f>IF(C19&lt;&gt;0,D19/C19,"-")</f>
        <v>0.46397365858544115</v>
      </c>
    </row>
    <row r="20" spans="1:9" x14ac:dyDescent="0.25">
      <c r="A20" s="48" t="s">
        <v>123</v>
      </c>
      <c r="B20" s="49"/>
      <c r="C20" s="49"/>
      <c r="D20" s="49"/>
      <c r="E20" s="49"/>
      <c r="F20" s="49"/>
    </row>
    <row r="21" spans="1:9" x14ac:dyDescent="0.25">
      <c r="A21" s="50" t="s">
        <v>124</v>
      </c>
      <c r="B21" s="7">
        <f>B27+B37</f>
        <v>461755.92000000004</v>
      </c>
      <c r="C21" s="51" t="s">
        <v>125</v>
      </c>
      <c r="D21" s="7">
        <f>D27+D37</f>
        <v>580350.9800000001</v>
      </c>
      <c r="E21" s="52"/>
      <c r="F21" s="52"/>
    </row>
    <row r="22" spans="1:9" x14ac:dyDescent="0.25">
      <c r="A22" s="50" t="s">
        <v>126</v>
      </c>
      <c r="B22" s="7">
        <f>B70</f>
        <v>17815.900000000001</v>
      </c>
      <c r="C22" s="51" t="s">
        <v>127</v>
      </c>
      <c r="D22" s="7">
        <f>D70</f>
        <v>18827.02</v>
      </c>
      <c r="E22" s="52"/>
      <c r="F22" s="52"/>
    </row>
    <row r="23" spans="1:9" x14ac:dyDescent="0.25">
      <c r="A23" s="50" t="s">
        <v>128</v>
      </c>
      <c r="B23" s="7">
        <f>B90</f>
        <v>0</v>
      </c>
      <c r="C23" s="51" t="s">
        <v>129</v>
      </c>
      <c r="D23" s="7">
        <f>D90</f>
        <v>0</v>
      </c>
      <c r="E23" s="52"/>
      <c r="F23" s="52"/>
      <c r="H23" s="5"/>
      <c r="I23" s="4"/>
    </row>
    <row r="24" spans="1:9" x14ac:dyDescent="0.25">
      <c r="A24" s="50" t="s">
        <v>130</v>
      </c>
      <c r="B24" s="7">
        <f>B95</f>
        <v>179.84</v>
      </c>
      <c r="C24" s="51" t="s">
        <v>131</v>
      </c>
      <c r="D24" s="7">
        <f>D95</f>
        <v>0</v>
      </c>
      <c r="E24" s="52"/>
      <c r="F24" s="52"/>
      <c r="H24" s="5"/>
      <c r="I24" s="5"/>
    </row>
    <row r="25" spans="1:9" x14ac:dyDescent="0.25">
      <c r="A25" s="38" t="s">
        <v>132</v>
      </c>
      <c r="B25" s="39">
        <f>SUBTOTAL(9,B29:B97)</f>
        <v>479751.66000000009</v>
      </c>
      <c r="C25" s="39">
        <v>1291405.21</v>
      </c>
      <c r="D25" s="39">
        <f>SUBTOTAL(9,D29:D97)</f>
        <v>599177.99999999988</v>
      </c>
      <c r="E25" s="40">
        <f t="shared" ref="E25:E57" si="0">IF(B25&lt;&gt;0,D25/B25,"-")</f>
        <v>1.2489336670559925</v>
      </c>
      <c r="F25" s="40">
        <f t="shared" ref="F25:F57" si="1">IF(C25&lt;&gt;0,D25/C25,"-")</f>
        <v>0.46397365858544115</v>
      </c>
    </row>
    <row r="26" spans="1:9" x14ac:dyDescent="0.25">
      <c r="A26" s="53" t="s">
        <v>133</v>
      </c>
      <c r="B26" s="54">
        <f>SUBTOTAL(9,B29:B35)</f>
        <v>12755.01</v>
      </c>
      <c r="C26" s="54">
        <v>77405</v>
      </c>
      <c r="D26" s="54">
        <f>SUBTOTAL(9,D29:D35)</f>
        <v>53086.3</v>
      </c>
      <c r="E26" s="55">
        <f t="shared" si="0"/>
        <v>4.1619959529627968</v>
      </c>
      <c r="F26" s="55">
        <f t="shared" si="1"/>
        <v>0.68582520509011047</v>
      </c>
    </row>
    <row r="27" spans="1:9" x14ac:dyDescent="0.25">
      <c r="A27" s="56" t="s">
        <v>134</v>
      </c>
      <c r="B27" s="57">
        <f>SUBTOTAL(9,B29:B35)</f>
        <v>12755.01</v>
      </c>
      <c r="C27" s="57">
        <v>77405</v>
      </c>
      <c r="D27" s="1">
        <f>SUBTOTAL(9,D29:D35)</f>
        <v>53086.3</v>
      </c>
      <c r="E27" s="58">
        <f t="shared" si="0"/>
        <v>4.1619959529627968</v>
      </c>
      <c r="F27" s="58">
        <f t="shared" si="1"/>
        <v>0.68582520509011047</v>
      </c>
    </row>
    <row r="28" spans="1:9" x14ac:dyDescent="0.25">
      <c r="A28" s="59" t="s">
        <v>135</v>
      </c>
      <c r="B28" s="60">
        <f>SUBTOTAL(9,B29:B32)</f>
        <v>3082.51</v>
      </c>
      <c r="C28" s="60">
        <v>36100</v>
      </c>
      <c r="D28" s="60">
        <f>SUBTOTAL(9,D29:D32)</f>
        <v>22391.97</v>
      </c>
      <c r="E28" s="61">
        <f t="shared" si="0"/>
        <v>7.264200278344596</v>
      </c>
      <c r="F28" s="61">
        <f t="shared" si="1"/>
        <v>0.62027617728531859</v>
      </c>
    </row>
    <row r="29" spans="1:9" x14ac:dyDescent="0.25">
      <c r="A29" s="41" t="s">
        <v>136</v>
      </c>
      <c r="B29" s="42">
        <v>2289.38</v>
      </c>
      <c r="C29" s="42"/>
      <c r="D29" s="42">
        <v>12590.35</v>
      </c>
      <c r="E29" s="43">
        <f t="shared" si="0"/>
        <v>5.4994583686412915</v>
      </c>
      <c r="F29" s="43" t="str">
        <f t="shared" si="1"/>
        <v>-</v>
      </c>
    </row>
    <row r="30" spans="1:9" x14ac:dyDescent="0.25">
      <c r="A30" s="6" t="s">
        <v>159</v>
      </c>
      <c r="B30" s="42">
        <v>650</v>
      </c>
      <c r="C30" s="42"/>
      <c r="D30" s="42"/>
      <c r="E30" s="43"/>
      <c r="F30" s="43"/>
    </row>
    <row r="31" spans="1:9" x14ac:dyDescent="0.25">
      <c r="A31" s="41" t="s">
        <v>137</v>
      </c>
      <c r="B31" s="42">
        <v>0</v>
      </c>
      <c r="C31" s="42"/>
      <c r="D31" s="42">
        <v>1326.62</v>
      </c>
      <c r="E31" s="43" t="str">
        <f t="shared" si="0"/>
        <v>-</v>
      </c>
      <c r="F31" s="43" t="str">
        <f t="shared" si="1"/>
        <v>-</v>
      </c>
    </row>
    <row r="32" spans="1:9" x14ac:dyDescent="0.25">
      <c r="A32" s="41" t="s">
        <v>138</v>
      </c>
      <c r="B32" s="42">
        <v>143.13</v>
      </c>
      <c r="C32" s="42"/>
      <c r="D32" s="42">
        <v>8475</v>
      </c>
      <c r="E32" s="43">
        <f t="shared" si="0"/>
        <v>59.211905260951582</v>
      </c>
      <c r="F32" s="43" t="str">
        <f t="shared" si="1"/>
        <v>-</v>
      </c>
    </row>
    <row r="33" spans="1:6" x14ac:dyDescent="0.25">
      <c r="A33" s="59" t="s">
        <v>139</v>
      </c>
      <c r="B33" s="60">
        <f>SUBTOTAL(9,B34:B35)</f>
        <v>9672.5</v>
      </c>
      <c r="C33" s="60">
        <v>41305</v>
      </c>
      <c r="D33" s="60">
        <f>SUBTOTAL(9,D34:D35)</f>
        <v>30694.33</v>
      </c>
      <c r="E33" s="61">
        <f t="shared" si="0"/>
        <v>3.1733605582837945</v>
      </c>
      <c r="F33" s="61">
        <f t="shared" si="1"/>
        <v>0.74311415082919752</v>
      </c>
    </row>
    <row r="34" spans="1:6" x14ac:dyDescent="0.25">
      <c r="A34" s="41" t="s">
        <v>140</v>
      </c>
      <c r="B34" s="42">
        <v>9672.5</v>
      </c>
      <c r="C34" s="42"/>
      <c r="D34" s="42">
        <v>30694.33</v>
      </c>
      <c r="E34" s="43">
        <f t="shared" si="0"/>
        <v>3.1733605582837945</v>
      </c>
      <c r="F34" s="43" t="str">
        <f t="shared" si="1"/>
        <v>-</v>
      </c>
    </row>
    <row r="35" spans="1:6" x14ac:dyDescent="0.25">
      <c r="A35" s="41" t="s">
        <v>141</v>
      </c>
      <c r="B35" s="42">
        <v>0</v>
      </c>
      <c r="C35" s="42"/>
      <c r="D35" s="42">
        <v>0</v>
      </c>
      <c r="E35" s="43" t="str">
        <f t="shared" si="0"/>
        <v>-</v>
      </c>
      <c r="F35" s="43" t="str">
        <f t="shared" si="1"/>
        <v>-</v>
      </c>
    </row>
    <row r="36" spans="1:6" x14ac:dyDescent="0.25">
      <c r="A36" s="53" t="s">
        <v>142</v>
      </c>
      <c r="B36" s="54">
        <f>SUBTOTAL(9,B39:B68)</f>
        <v>449000.91000000003</v>
      </c>
      <c r="C36" s="54">
        <v>1155900</v>
      </c>
      <c r="D36" s="54">
        <f>SUBTOTAL(9,D39:D68)</f>
        <v>527264.68000000005</v>
      </c>
      <c r="E36" s="55">
        <f t="shared" si="0"/>
        <v>1.1743064841449877</v>
      </c>
      <c r="F36" s="55">
        <f t="shared" si="1"/>
        <v>0.45615077428843331</v>
      </c>
    </row>
    <row r="37" spans="1:6" x14ac:dyDescent="0.25">
      <c r="A37" s="56" t="s">
        <v>134</v>
      </c>
      <c r="B37" s="57">
        <f>SUBTOTAL(9,B39:B68)</f>
        <v>449000.91000000003</v>
      </c>
      <c r="C37" s="57">
        <v>1155900</v>
      </c>
      <c r="D37" s="57">
        <f>SUBTOTAL(9,D39:D68)</f>
        <v>527264.68000000005</v>
      </c>
      <c r="E37" s="58">
        <f t="shared" si="0"/>
        <v>1.1743064841449877</v>
      </c>
      <c r="F37" s="58">
        <f t="shared" si="1"/>
        <v>0.45615077428843331</v>
      </c>
    </row>
    <row r="38" spans="1:6" x14ac:dyDescent="0.25">
      <c r="A38" s="59" t="s">
        <v>143</v>
      </c>
      <c r="B38" s="60">
        <f>SUBTOTAL(9,B39:B42)</f>
        <v>409298.95</v>
      </c>
      <c r="C38" s="60">
        <v>1045900</v>
      </c>
      <c r="D38" s="60">
        <f>SUBTOTAL(9,D39:D42)</f>
        <v>477480.95999999996</v>
      </c>
      <c r="E38" s="61">
        <f t="shared" si="0"/>
        <v>1.1665824209908184</v>
      </c>
      <c r="F38" s="61">
        <f t="shared" si="1"/>
        <v>0.45652639831723868</v>
      </c>
    </row>
    <row r="39" spans="1:6" x14ac:dyDescent="0.25">
      <c r="A39" s="41" t="s">
        <v>144</v>
      </c>
      <c r="B39" s="42">
        <v>333497.01</v>
      </c>
      <c r="C39" s="42"/>
      <c r="D39" s="42">
        <v>398947.86</v>
      </c>
      <c r="E39" s="43">
        <f t="shared" si="0"/>
        <v>1.1962561823267921</v>
      </c>
      <c r="F39" s="43" t="str">
        <f t="shared" si="1"/>
        <v>-</v>
      </c>
    </row>
    <row r="40" spans="1:6" x14ac:dyDescent="0.25">
      <c r="A40" s="41" t="s">
        <v>145</v>
      </c>
      <c r="B40" s="42">
        <v>0</v>
      </c>
      <c r="C40" s="42"/>
      <c r="D40" s="42">
        <v>0</v>
      </c>
      <c r="E40" s="43" t="str">
        <f t="shared" si="0"/>
        <v>-</v>
      </c>
      <c r="F40" s="43" t="str">
        <f t="shared" si="1"/>
        <v>-</v>
      </c>
    </row>
    <row r="41" spans="1:6" x14ac:dyDescent="0.25">
      <c r="A41" s="41" t="s">
        <v>146</v>
      </c>
      <c r="B41" s="42">
        <v>20615.73</v>
      </c>
      <c r="C41" s="42"/>
      <c r="D41" s="42">
        <v>13484.05</v>
      </c>
      <c r="E41" s="43">
        <f t="shared" si="0"/>
        <v>0.65406609419118311</v>
      </c>
      <c r="F41" s="43" t="str">
        <f t="shared" si="1"/>
        <v>-</v>
      </c>
    </row>
    <row r="42" spans="1:6" x14ac:dyDescent="0.25">
      <c r="A42" s="41" t="s">
        <v>147</v>
      </c>
      <c r="B42" s="42">
        <v>55186.21</v>
      </c>
      <c r="C42" s="42"/>
      <c r="D42" s="42">
        <v>65049.05</v>
      </c>
      <c r="E42" s="43">
        <f t="shared" si="0"/>
        <v>1.1787192851257589</v>
      </c>
      <c r="F42" s="43" t="str">
        <f t="shared" si="1"/>
        <v>-</v>
      </c>
    </row>
    <row r="43" spans="1:6" x14ac:dyDescent="0.25">
      <c r="A43" s="59" t="s">
        <v>135</v>
      </c>
      <c r="B43" s="60">
        <f>SUBTOTAL(9,B44:B66)</f>
        <v>39111.55999999999</v>
      </c>
      <c r="C43" s="60">
        <v>108640</v>
      </c>
      <c r="D43" s="2">
        <f>SUBTOTAL(9,D44:D66)</f>
        <v>48992.130000000005</v>
      </c>
      <c r="E43" s="61">
        <f t="shared" si="0"/>
        <v>1.2526253107776835</v>
      </c>
      <c r="F43" s="61">
        <f t="shared" si="1"/>
        <v>0.4509584867452136</v>
      </c>
    </row>
    <row r="44" spans="1:6" x14ac:dyDescent="0.25">
      <c r="A44" s="41" t="s">
        <v>148</v>
      </c>
      <c r="B44" s="42">
        <v>924.92</v>
      </c>
      <c r="C44" s="42"/>
      <c r="D44" s="42">
        <v>3344.94</v>
      </c>
      <c r="E44" s="43">
        <f t="shared" si="0"/>
        <v>3.616464126627168</v>
      </c>
      <c r="F44" s="43" t="str">
        <f t="shared" si="1"/>
        <v>-</v>
      </c>
    </row>
    <row r="45" spans="1:6" x14ac:dyDescent="0.25">
      <c r="A45" s="41" t="s">
        <v>149</v>
      </c>
      <c r="B45" s="42">
        <v>7566.63</v>
      </c>
      <c r="C45" s="42"/>
      <c r="D45" s="42">
        <v>9840.9599999999991</v>
      </c>
      <c r="E45" s="43">
        <f t="shared" si="0"/>
        <v>1.3005737032205882</v>
      </c>
      <c r="F45" s="43" t="str">
        <f t="shared" si="1"/>
        <v>-</v>
      </c>
    </row>
    <row r="46" spans="1:6" x14ac:dyDescent="0.25">
      <c r="A46" s="41" t="s">
        <v>150</v>
      </c>
      <c r="B46" s="42">
        <v>363.5</v>
      </c>
      <c r="C46" s="42"/>
      <c r="D46" s="42">
        <v>1066</v>
      </c>
      <c r="E46" s="43">
        <f t="shared" si="0"/>
        <v>2.9325997248968365</v>
      </c>
      <c r="F46" s="43" t="str">
        <f t="shared" si="1"/>
        <v>-</v>
      </c>
    </row>
    <row r="47" spans="1:6" x14ac:dyDescent="0.25">
      <c r="A47" s="41" t="s">
        <v>151</v>
      </c>
      <c r="B47" s="42">
        <v>433.14</v>
      </c>
      <c r="C47" s="42"/>
      <c r="D47" s="42">
        <v>93.74</v>
      </c>
      <c r="E47" s="43">
        <f t="shared" si="0"/>
        <v>0.21641963337489034</v>
      </c>
      <c r="F47" s="43" t="str">
        <f t="shared" si="1"/>
        <v>-</v>
      </c>
    </row>
    <row r="48" spans="1:6" x14ac:dyDescent="0.25">
      <c r="A48" s="41" t="s">
        <v>136</v>
      </c>
      <c r="B48" s="42">
        <v>3793.59</v>
      </c>
      <c r="C48" s="42"/>
      <c r="D48" s="42">
        <v>3055.08</v>
      </c>
      <c r="E48" s="43">
        <f t="shared" si="0"/>
        <v>0.80532688034289412</v>
      </c>
      <c r="F48" s="43" t="str">
        <f t="shared" si="1"/>
        <v>-</v>
      </c>
    </row>
    <row r="49" spans="1:6" x14ac:dyDescent="0.25">
      <c r="A49" s="41" t="s">
        <v>152</v>
      </c>
      <c r="B49" s="42">
        <v>4056.18</v>
      </c>
      <c r="C49" s="42"/>
      <c r="D49" s="42">
        <v>4496.5600000000004</v>
      </c>
      <c r="E49" s="43">
        <f t="shared" si="0"/>
        <v>1.1085701324891895</v>
      </c>
      <c r="F49" s="43" t="str">
        <f t="shared" si="1"/>
        <v>-</v>
      </c>
    </row>
    <row r="50" spans="1:6" x14ac:dyDescent="0.25">
      <c r="A50" s="41" t="s">
        <v>153</v>
      </c>
      <c r="B50" s="42">
        <v>383.15</v>
      </c>
      <c r="C50" s="42"/>
      <c r="D50" s="42">
        <v>17.2</v>
      </c>
      <c r="E50" s="43">
        <f t="shared" si="0"/>
        <v>4.4891034842750879E-2</v>
      </c>
      <c r="F50" s="43" t="str">
        <f t="shared" si="1"/>
        <v>-</v>
      </c>
    </row>
    <row r="51" spans="1:6" x14ac:dyDescent="0.25">
      <c r="A51" s="41" t="s">
        <v>154</v>
      </c>
      <c r="B51" s="42">
        <v>284.70999999999998</v>
      </c>
      <c r="C51" s="42"/>
      <c r="D51" s="42">
        <v>316.98</v>
      </c>
      <c r="E51" s="43">
        <f t="shared" si="0"/>
        <v>1.1133434020582349</v>
      </c>
      <c r="F51" s="43" t="str">
        <f t="shared" si="1"/>
        <v>-</v>
      </c>
    </row>
    <row r="52" spans="1:6" x14ac:dyDescent="0.25">
      <c r="A52" s="41" t="s">
        <v>155</v>
      </c>
      <c r="B52" s="42">
        <v>97.75</v>
      </c>
      <c r="C52" s="42"/>
      <c r="D52" s="42">
        <v>0</v>
      </c>
      <c r="E52" s="43">
        <f t="shared" si="0"/>
        <v>0</v>
      </c>
      <c r="F52" s="43" t="str">
        <f t="shared" si="1"/>
        <v>-</v>
      </c>
    </row>
    <row r="53" spans="1:6" x14ac:dyDescent="0.25">
      <c r="A53" s="41" t="s">
        <v>156</v>
      </c>
      <c r="B53" s="42">
        <v>3574.53</v>
      </c>
      <c r="C53" s="42"/>
      <c r="D53" s="42">
        <v>3762.07</v>
      </c>
      <c r="E53" s="43">
        <f t="shared" si="0"/>
        <v>1.0524656388392319</v>
      </c>
      <c r="F53" s="43" t="str">
        <f t="shared" si="1"/>
        <v>-</v>
      </c>
    </row>
    <row r="54" spans="1:6" x14ac:dyDescent="0.25">
      <c r="A54" s="41" t="s">
        <v>157</v>
      </c>
      <c r="B54" s="42">
        <v>4114.99</v>
      </c>
      <c r="C54" s="42"/>
      <c r="D54" s="42">
        <v>4626.5</v>
      </c>
      <c r="E54" s="43">
        <f t="shared" si="0"/>
        <v>1.1243040687826702</v>
      </c>
      <c r="F54" s="43" t="str">
        <f t="shared" si="1"/>
        <v>-</v>
      </c>
    </row>
    <row r="55" spans="1:6" x14ac:dyDescent="0.25">
      <c r="A55" s="41" t="s">
        <v>158</v>
      </c>
      <c r="B55" s="42">
        <v>50</v>
      </c>
      <c r="C55" s="42"/>
      <c r="D55" s="42">
        <v>50</v>
      </c>
      <c r="E55" s="43">
        <f t="shared" si="0"/>
        <v>1</v>
      </c>
      <c r="F55" s="43" t="str">
        <f t="shared" si="1"/>
        <v>-</v>
      </c>
    </row>
    <row r="56" spans="1:6" x14ac:dyDescent="0.25">
      <c r="A56" s="41" t="s">
        <v>159</v>
      </c>
      <c r="B56" s="42">
        <v>2446.87</v>
      </c>
      <c r="C56" s="42"/>
      <c r="D56" s="42">
        <v>3614.4</v>
      </c>
      <c r="E56" s="43">
        <f t="shared" si="0"/>
        <v>1.4771524437342403</v>
      </c>
      <c r="F56" s="43" t="str">
        <f t="shared" si="1"/>
        <v>-</v>
      </c>
    </row>
    <row r="57" spans="1:6" x14ac:dyDescent="0.25">
      <c r="A57" s="41" t="s">
        <v>160</v>
      </c>
      <c r="B57" s="42">
        <v>2159.12</v>
      </c>
      <c r="C57" s="42"/>
      <c r="D57" s="42">
        <v>3029.8</v>
      </c>
      <c r="E57" s="43">
        <f t="shared" si="0"/>
        <v>1.4032568824335843</v>
      </c>
      <c r="F57" s="43" t="str">
        <f t="shared" si="1"/>
        <v>-</v>
      </c>
    </row>
    <row r="58" spans="1:6" x14ac:dyDescent="0.25">
      <c r="A58" s="41" t="s">
        <v>161</v>
      </c>
      <c r="B58" s="42">
        <v>400.1</v>
      </c>
      <c r="C58" s="42"/>
      <c r="D58" s="42">
        <v>1695.15</v>
      </c>
      <c r="E58" s="43">
        <f t="shared" ref="E58:E89" si="2">IF(B58&lt;&gt;0,D58/B58,"-")</f>
        <v>4.2368157960509869</v>
      </c>
      <c r="F58" s="43" t="str">
        <f t="shared" ref="F58:F89" si="3">IF(C58&lt;&gt;0,D58/C58,"-")</f>
        <v>-</v>
      </c>
    </row>
    <row r="59" spans="1:6" x14ac:dyDescent="0.25">
      <c r="A59" s="41" t="s">
        <v>137</v>
      </c>
      <c r="B59" s="42">
        <v>1118.92</v>
      </c>
      <c r="C59" s="42"/>
      <c r="D59" s="42">
        <v>1043.75</v>
      </c>
      <c r="E59" s="43">
        <f t="shared" si="2"/>
        <v>0.93281914703464053</v>
      </c>
      <c r="F59" s="43" t="str">
        <f t="shared" si="3"/>
        <v>-</v>
      </c>
    </row>
    <row r="60" spans="1:6" x14ac:dyDescent="0.25">
      <c r="A60" s="41" t="s">
        <v>162</v>
      </c>
      <c r="B60" s="42">
        <v>6014.16</v>
      </c>
      <c r="C60" s="42"/>
      <c r="D60" s="42">
        <v>7027.1</v>
      </c>
      <c r="E60" s="43">
        <f t="shared" si="2"/>
        <v>1.1684258483312717</v>
      </c>
      <c r="F60" s="43" t="str">
        <f t="shared" si="3"/>
        <v>-</v>
      </c>
    </row>
    <row r="61" spans="1:6" x14ac:dyDescent="0.25">
      <c r="A61" s="41" t="s">
        <v>138</v>
      </c>
      <c r="B61" s="42">
        <v>2</v>
      </c>
      <c r="C61" s="42"/>
      <c r="D61" s="42">
        <v>160.96</v>
      </c>
      <c r="E61" s="43">
        <f t="shared" si="2"/>
        <v>80.48</v>
      </c>
      <c r="F61" s="43" t="str">
        <f t="shared" si="3"/>
        <v>-</v>
      </c>
    </row>
    <row r="62" spans="1:6" x14ac:dyDescent="0.25">
      <c r="A62" s="41" t="s">
        <v>163</v>
      </c>
      <c r="B62" s="42">
        <v>0</v>
      </c>
      <c r="C62" s="42"/>
      <c r="D62" s="42">
        <v>0</v>
      </c>
      <c r="E62" s="43" t="str">
        <f t="shared" si="2"/>
        <v>-</v>
      </c>
      <c r="F62" s="43" t="str">
        <f t="shared" si="3"/>
        <v>-</v>
      </c>
    </row>
    <row r="63" spans="1:6" x14ac:dyDescent="0.25">
      <c r="A63" s="41" t="s">
        <v>164</v>
      </c>
      <c r="B63" s="42">
        <v>960.59</v>
      </c>
      <c r="C63" s="42"/>
      <c r="D63" s="42">
        <v>684.18</v>
      </c>
      <c r="E63" s="43">
        <f t="shared" si="2"/>
        <v>0.71224976316638722</v>
      </c>
      <c r="F63" s="43" t="str">
        <f t="shared" si="3"/>
        <v>-</v>
      </c>
    </row>
    <row r="64" spans="1:6" x14ac:dyDescent="0.25">
      <c r="A64" s="41" t="s">
        <v>165</v>
      </c>
      <c r="B64" s="42">
        <v>87</v>
      </c>
      <c r="C64" s="42"/>
      <c r="D64" s="42">
        <v>348.4</v>
      </c>
      <c r="E64" s="43">
        <f t="shared" si="2"/>
        <v>4.0045977011494251</v>
      </c>
      <c r="F64" s="43" t="str">
        <f t="shared" si="3"/>
        <v>-</v>
      </c>
    </row>
    <row r="65" spans="1:6" x14ac:dyDescent="0.25">
      <c r="A65" s="41" t="s">
        <v>166</v>
      </c>
      <c r="B65" s="42">
        <v>63.72</v>
      </c>
      <c r="C65" s="42"/>
      <c r="D65" s="42">
        <v>53.1</v>
      </c>
      <c r="E65" s="43">
        <f t="shared" si="2"/>
        <v>0.83333333333333337</v>
      </c>
      <c r="F65" s="43" t="str">
        <f t="shared" si="3"/>
        <v>-</v>
      </c>
    </row>
    <row r="66" spans="1:6" x14ac:dyDescent="0.25">
      <c r="A66" s="41" t="s">
        <v>167</v>
      </c>
      <c r="B66" s="42">
        <v>215.99</v>
      </c>
      <c r="C66" s="42"/>
      <c r="D66" s="42">
        <v>665.26</v>
      </c>
      <c r="E66" s="43">
        <f t="shared" si="2"/>
        <v>3.080050002314922</v>
      </c>
      <c r="F66" s="43" t="str">
        <f t="shared" si="3"/>
        <v>-</v>
      </c>
    </row>
    <row r="67" spans="1:6" x14ac:dyDescent="0.25">
      <c r="A67" s="59" t="s">
        <v>168</v>
      </c>
      <c r="B67" s="60">
        <f>SUBTOTAL(9,B68:B68)</f>
        <v>590.4</v>
      </c>
      <c r="C67" s="60">
        <v>1360</v>
      </c>
      <c r="D67" s="60">
        <f>SUBTOTAL(9,D68:D68)</f>
        <v>791.59</v>
      </c>
      <c r="E67" s="61">
        <f t="shared" si="2"/>
        <v>1.3407689701897021</v>
      </c>
      <c r="F67" s="61">
        <f t="shared" si="3"/>
        <v>0.58205147058823536</v>
      </c>
    </row>
    <row r="68" spans="1:6" x14ac:dyDescent="0.25">
      <c r="A68" s="41" t="s">
        <v>169</v>
      </c>
      <c r="B68" s="42">
        <v>590.4</v>
      </c>
      <c r="C68" s="42"/>
      <c r="D68" s="42">
        <v>791.59</v>
      </c>
      <c r="E68" s="43">
        <f t="shared" si="2"/>
        <v>1.3407689701897021</v>
      </c>
      <c r="F68" s="43" t="str">
        <f t="shared" si="3"/>
        <v>-</v>
      </c>
    </row>
    <row r="69" spans="1:6" x14ac:dyDescent="0.25">
      <c r="A69" s="53" t="s">
        <v>170</v>
      </c>
      <c r="B69" s="54">
        <f>SUBTOTAL(9,B72:B97)</f>
        <v>17995.740000000002</v>
      </c>
      <c r="C69" s="54">
        <v>58100.21</v>
      </c>
      <c r="D69" s="54">
        <f>SUBTOTAL(9,D72:D97)</f>
        <v>18827.02</v>
      </c>
      <c r="E69" s="55">
        <f t="shared" si="2"/>
        <v>1.0461931546021446</v>
      </c>
      <c r="F69" s="55">
        <f t="shared" si="3"/>
        <v>0.32404392342127508</v>
      </c>
    </row>
    <row r="70" spans="1:6" x14ac:dyDescent="0.25">
      <c r="A70" s="56" t="s">
        <v>171</v>
      </c>
      <c r="B70" s="57">
        <f>SUBTOTAL(9,B72:B89)</f>
        <v>17815.900000000001</v>
      </c>
      <c r="C70" s="57">
        <v>48700.21</v>
      </c>
      <c r="D70" s="57">
        <f>SUBTOTAL(9,D72:D89)</f>
        <v>18827.02</v>
      </c>
      <c r="E70" s="58">
        <f t="shared" si="2"/>
        <v>1.0567537985731845</v>
      </c>
      <c r="F70" s="58">
        <f t="shared" si="3"/>
        <v>0.38659011942658977</v>
      </c>
    </row>
    <row r="71" spans="1:6" x14ac:dyDescent="0.25">
      <c r="A71" s="59" t="s">
        <v>143</v>
      </c>
      <c r="B71" s="60">
        <f>SUBTOTAL(9,B72:B72)</f>
        <v>7972.03</v>
      </c>
      <c r="C71" s="60">
        <v>11000.21</v>
      </c>
      <c r="D71" s="60">
        <f>SUBTOTAL(9,D72:D72)</f>
        <v>11646.27</v>
      </c>
      <c r="E71" s="61">
        <f t="shared" si="2"/>
        <v>1.4608913915276285</v>
      </c>
      <c r="F71" s="61">
        <f t="shared" si="3"/>
        <v>1.0587316060329759</v>
      </c>
    </row>
    <row r="72" spans="1:6" x14ac:dyDescent="0.25">
      <c r="A72" s="41" t="s">
        <v>146</v>
      </c>
      <c r="B72" s="42">
        <v>7972.03</v>
      </c>
      <c r="C72" s="42"/>
      <c r="D72" s="42">
        <v>11646.27</v>
      </c>
      <c r="E72" s="43">
        <f t="shared" si="2"/>
        <v>1.4608913915276285</v>
      </c>
      <c r="F72" s="43" t="str">
        <f t="shared" si="3"/>
        <v>-</v>
      </c>
    </row>
    <row r="73" spans="1:6" x14ac:dyDescent="0.25">
      <c r="A73" s="59" t="s">
        <v>135</v>
      </c>
      <c r="B73" s="60">
        <f>SUBTOTAL(9,B74:B83)</f>
        <v>258.77</v>
      </c>
      <c r="C73" s="60">
        <v>24700</v>
      </c>
      <c r="D73" s="60">
        <f>SUBTOTAL(9,D74:D83)</f>
        <v>1900</v>
      </c>
      <c r="E73" s="61">
        <f t="shared" si="2"/>
        <v>7.3424276384434055</v>
      </c>
      <c r="F73" s="61">
        <f t="shared" si="3"/>
        <v>7.6923076923076927E-2</v>
      </c>
    </row>
    <row r="74" spans="1:6" x14ac:dyDescent="0.25">
      <c r="A74" s="41" t="s">
        <v>156</v>
      </c>
      <c r="B74" s="42">
        <v>0</v>
      </c>
      <c r="C74" s="42"/>
      <c r="D74" s="42">
        <v>0</v>
      </c>
      <c r="E74" s="43" t="str">
        <f t="shared" si="2"/>
        <v>-</v>
      </c>
      <c r="F74" s="43" t="str">
        <f t="shared" si="3"/>
        <v>-</v>
      </c>
    </row>
    <row r="75" spans="1:6" x14ac:dyDescent="0.25">
      <c r="A75" s="41" t="s">
        <v>157</v>
      </c>
      <c r="B75" s="42">
        <v>0</v>
      </c>
      <c r="C75" s="42"/>
      <c r="D75" s="42">
        <v>0</v>
      </c>
      <c r="E75" s="43" t="str">
        <f t="shared" si="2"/>
        <v>-</v>
      </c>
      <c r="F75" s="43" t="str">
        <f t="shared" si="3"/>
        <v>-</v>
      </c>
    </row>
    <row r="76" spans="1:6" x14ac:dyDescent="0.25">
      <c r="A76" s="41" t="s">
        <v>158</v>
      </c>
      <c r="B76" s="42">
        <v>0</v>
      </c>
      <c r="C76" s="42"/>
      <c r="D76" s="42">
        <v>0</v>
      </c>
      <c r="E76" s="43" t="str">
        <f t="shared" si="2"/>
        <v>-</v>
      </c>
      <c r="F76" s="43" t="str">
        <f t="shared" si="3"/>
        <v>-</v>
      </c>
    </row>
    <row r="77" spans="1:6" x14ac:dyDescent="0.25">
      <c r="A77" s="41" t="s">
        <v>160</v>
      </c>
      <c r="B77" s="42">
        <v>0</v>
      </c>
      <c r="C77" s="42"/>
      <c r="D77" s="42">
        <v>0</v>
      </c>
      <c r="E77" s="43" t="str">
        <f t="shared" si="2"/>
        <v>-</v>
      </c>
      <c r="F77" s="43" t="str">
        <f t="shared" si="3"/>
        <v>-</v>
      </c>
    </row>
    <row r="78" spans="1:6" x14ac:dyDescent="0.25">
      <c r="A78" s="41" t="s">
        <v>137</v>
      </c>
      <c r="B78" s="42">
        <v>257.77999999999997</v>
      </c>
      <c r="C78" s="42"/>
      <c r="D78" s="42">
        <v>0</v>
      </c>
      <c r="E78" s="43">
        <f t="shared" si="2"/>
        <v>0</v>
      </c>
      <c r="F78" s="43" t="str">
        <f t="shared" si="3"/>
        <v>-</v>
      </c>
    </row>
    <row r="79" spans="1:6" x14ac:dyDescent="0.25">
      <c r="A79" s="41" t="s">
        <v>162</v>
      </c>
      <c r="B79" s="42">
        <v>0</v>
      </c>
      <c r="C79" s="42"/>
      <c r="D79" s="42">
        <v>0</v>
      </c>
      <c r="E79" s="43" t="str">
        <f t="shared" si="2"/>
        <v>-</v>
      </c>
      <c r="F79" s="43" t="str">
        <f t="shared" si="3"/>
        <v>-</v>
      </c>
    </row>
    <row r="80" spans="1:6" x14ac:dyDescent="0.25">
      <c r="A80" s="41" t="s">
        <v>138</v>
      </c>
      <c r="B80" s="42">
        <v>0</v>
      </c>
      <c r="C80" s="42"/>
      <c r="D80" s="42">
        <v>1900</v>
      </c>
      <c r="E80" s="43" t="str">
        <f t="shared" si="2"/>
        <v>-</v>
      </c>
      <c r="F80" s="43" t="str">
        <f t="shared" si="3"/>
        <v>-</v>
      </c>
    </row>
    <row r="81" spans="1:6" x14ac:dyDescent="0.25">
      <c r="A81" s="41" t="s">
        <v>163</v>
      </c>
      <c r="B81" s="42">
        <v>0</v>
      </c>
      <c r="C81" s="42"/>
      <c r="D81" s="42">
        <v>0</v>
      </c>
      <c r="E81" s="43" t="str">
        <f t="shared" si="2"/>
        <v>-</v>
      </c>
      <c r="F81" s="43" t="str">
        <f t="shared" si="3"/>
        <v>-</v>
      </c>
    </row>
    <row r="82" spans="1:6" x14ac:dyDescent="0.25">
      <c r="A82" s="41" t="s">
        <v>165</v>
      </c>
      <c r="B82" s="42">
        <v>0</v>
      </c>
      <c r="C82" s="42"/>
      <c r="D82" s="42">
        <v>0</v>
      </c>
      <c r="E82" s="43" t="str">
        <f t="shared" si="2"/>
        <v>-</v>
      </c>
      <c r="F82" s="43" t="str">
        <f t="shared" si="3"/>
        <v>-</v>
      </c>
    </row>
    <row r="83" spans="1:6" x14ac:dyDescent="0.25">
      <c r="A83" s="41" t="s">
        <v>167</v>
      </c>
      <c r="B83" s="42">
        <v>0.99</v>
      </c>
      <c r="C83" s="42"/>
      <c r="D83" s="42">
        <v>0</v>
      </c>
      <c r="E83" s="43">
        <f t="shared" si="2"/>
        <v>0</v>
      </c>
      <c r="F83" s="43" t="str">
        <f t="shared" si="3"/>
        <v>-</v>
      </c>
    </row>
    <row r="84" spans="1:6" x14ac:dyDescent="0.25">
      <c r="A84" s="59" t="s">
        <v>168</v>
      </c>
      <c r="B84" s="60">
        <f>SUBTOTAL(9,B85:B85)</f>
        <v>0</v>
      </c>
      <c r="C84" s="60">
        <v>0</v>
      </c>
      <c r="D84" s="60">
        <f>SUBTOTAL(9,D85:D85)</f>
        <v>18.04</v>
      </c>
      <c r="E84" s="61" t="str">
        <f t="shared" si="2"/>
        <v>-</v>
      </c>
      <c r="F84" s="61" t="str">
        <f t="shared" si="3"/>
        <v>-</v>
      </c>
    </row>
    <row r="85" spans="1:6" x14ac:dyDescent="0.25">
      <c r="A85" s="41" t="s">
        <v>172</v>
      </c>
      <c r="B85" s="42">
        <v>0</v>
      </c>
      <c r="C85" s="42"/>
      <c r="D85" s="42">
        <v>18.04</v>
      </c>
      <c r="E85" s="43" t="str">
        <f t="shared" si="2"/>
        <v>-</v>
      </c>
      <c r="F85" s="43" t="str">
        <f t="shared" si="3"/>
        <v>-</v>
      </c>
    </row>
    <row r="86" spans="1:6" x14ac:dyDescent="0.25">
      <c r="A86" s="59" t="s">
        <v>139</v>
      </c>
      <c r="B86" s="60">
        <f>SUBTOTAL(9,B87:B89)</f>
        <v>9585.1</v>
      </c>
      <c r="C86" s="60">
        <v>13000</v>
      </c>
      <c r="D86" s="60">
        <f>SUBTOTAL(9,D87:D89)</f>
        <v>5262.71</v>
      </c>
      <c r="E86" s="61">
        <f t="shared" si="2"/>
        <v>0.54905113144359474</v>
      </c>
      <c r="F86" s="61">
        <f t="shared" si="3"/>
        <v>0.40482384615384615</v>
      </c>
    </row>
    <row r="87" spans="1:6" x14ac:dyDescent="0.25">
      <c r="A87" s="41" t="s">
        <v>140</v>
      </c>
      <c r="B87" s="42">
        <v>9585.1</v>
      </c>
      <c r="C87" s="42"/>
      <c r="D87" s="42">
        <v>2612.71</v>
      </c>
      <c r="E87" s="43">
        <f t="shared" si="2"/>
        <v>0.27258035909901829</v>
      </c>
      <c r="F87" s="43" t="str">
        <f t="shared" si="3"/>
        <v>-</v>
      </c>
    </row>
    <row r="88" spans="1:6" x14ac:dyDescent="0.25">
      <c r="A88" s="41" t="s">
        <v>173</v>
      </c>
      <c r="B88" s="42">
        <v>0</v>
      </c>
      <c r="C88" s="42"/>
      <c r="D88" s="42">
        <v>0</v>
      </c>
      <c r="E88" s="43" t="str">
        <f t="shared" si="2"/>
        <v>-</v>
      </c>
      <c r="F88" s="43" t="str">
        <f t="shared" si="3"/>
        <v>-</v>
      </c>
    </row>
    <row r="89" spans="1:6" x14ac:dyDescent="0.25">
      <c r="A89" s="41" t="s">
        <v>174</v>
      </c>
      <c r="B89" s="42">
        <v>0</v>
      </c>
      <c r="C89" s="42"/>
      <c r="D89" s="42">
        <v>2650</v>
      </c>
      <c r="E89" s="43" t="str">
        <f t="shared" si="2"/>
        <v>-</v>
      </c>
      <c r="F89" s="43" t="str">
        <f t="shared" si="3"/>
        <v>-</v>
      </c>
    </row>
    <row r="90" spans="1:6" x14ac:dyDescent="0.25">
      <c r="A90" s="56" t="s">
        <v>175</v>
      </c>
      <c r="B90" s="57">
        <f>SUBTOTAL(9,B92:B94)</f>
        <v>0</v>
      </c>
      <c r="C90" s="57">
        <v>9000</v>
      </c>
      <c r="D90" s="57">
        <f>SUBTOTAL(9,D92:D94)</f>
        <v>0</v>
      </c>
      <c r="E90" s="58" t="str">
        <f t="shared" ref="E90:E97" si="4">IF(B90&lt;&gt;0,D90/B90,"-")</f>
        <v>-</v>
      </c>
      <c r="F90" s="58">
        <f t="shared" ref="F90:F98" si="5">IF(C90&lt;&gt;0,D90/C90,"-")</f>
        <v>0</v>
      </c>
    </row>
    <row r="91" spans="1:6" x14ac:dyDescent="0.25">
      <c r="A91" s="59" t="s">
        <v>135</v>
      </c>
      <c r="B91" s="60">
        <f>SUBTOTAL(9,B92:B94)</f>
        <v>0</v>
      </c>
      <c r="C91" s="60">
        <v>9000</v>
      </c>
      <c r="D91" s="60">
        <f>SUBTOTAL(9,D92:D94)</f>
        <v>0</v>
      </c>
      <c r="E91" s="61" t="str">
        <f t="shared" si="4"/>
        <v>-</v>
      </c>
      <c r="F91" s="61">
        <f t="shared" si="5"/>
        <v>0</v>
      </c>
    </row>
    <row r="92" spans="1:6" x14ac:dyDescent="0.25">
      <c r="A92" s="41" t="s">
        <v>136</v>
      </c>
      <c r="B92" s="42">
        <v>0</v>
      </c>
      <c r="C92" s="42"/>
      <c r="D92" s="42">
        <v>0</v>
      </c>
      <c r="E92" s="43" t="str">
        <f t="shared" si="4"/>
        <v>-</v>
      </c>
      <c r="F92" s="43" t="str">
        <f t="shared" si="5"/>
        <v>-</v>
      </c>
    </row>
    <row r="93" spans="1:6" x14ac:dyDescent="0.25">
      <c r="A93" s="41" t="s">
        <v>158</v>
      </c>
      <c r="B93" s="42">
        <v>0</v>
      </c>
      <c r="C93" s="42"/>
      <c r="D93" s="42">
        <v>0</v>
      </c>
      <c r="E93" s="43" t="str">
        <f t="shared" si="4"/>
        <v>-</v>
      </c>
      <c r="F93" s="43" t="str">
        <f t="shared" si="5"/>
        <v>-</v>
      </c>
    </row>
    <row r="94" spans="1:6" x14ac:dyDescent="0.25">
      <c r="A94" s="41" t="s">
        <v>137</v>
      </c>
      <c r="B94" s="42">
        <v>0</v>
      </c>
      <c r="C94" s="42"/>
      <c r="D94" s="42">
        <v>0</v>
      </c>
      <c r="E94" s="43" t="str">
        <f t="shared" si="4"/>
        <v>-</v>
      </c>
      <c r="F94" s="43" t="str">
        <f t="shared" si="5"/>
        <v>-</v>
      </c>
    </row>
    <row r="95" spans="1:6" x14ac:dyDescent="0.25">
      <c r="A95" s="56" t="s">
        <v>176</v>
      </c>
      <c r="B95" s="57">
        <f>SUBTOTAL(9,B97:B97)</f>
        <v>179.84</v>
      </c>
      <c r="C95" s="57">
        <v>400</v>
      </c>
      <c r="D95" s="57">
        <f>SUBTOTAL(9,D97:D97)</f>
        <v>0</v>
      </c>
      <c r="E95" s="58">
        <f t="shared" si="4"/>
        <v>0</v>
      </c>
      <c r="F95" s="58">
        <f t="shared" si="5"/>
        <v>0</v>
      </c>
    </row>
    <row r="96" spans="1:6" x14ac:dyDescent="0.25">
      <c r="A96" s="59" t="s">
        <v>135</v>
      </c>
      <c r="B96" s="60">
        <f>SUBTOTAL(9,B97:B97)</f>
        <v>179.84</v>
      </c>
      <c r="C96" s="60">
        <v>400</v>
      </c>
      <c r="D96" s="60">
        <f>SUBTOTAL(9,D97:D97)</f>
        <v>0</v>
      </c>
      <c r="E96" s="61">
        <f t="shared" si="4"/>
        <v>0</v>
      </c>
      <c r="F96" s="61">
        <f t="shared" si="5"/>
        <v>0</v>
      </c>
    </row>
    <row r="97" spans="1:6" x14ac:dyDescent="0.25">
      <c r="A97" s="41" t="s">
        <v>136</v>
      </c>
      <c r="B97" s="42">
        <v>179.84</v>
      </c>
      <c r="C97" s="42"/>
      <c r="D97" s="42">
        <v>0</v>
      </c>
      <c r="E97" s="43">
        <f t="shared" si="4"/>
        <v>0</v>
      </c>
      <c r="F97" s="43" t="str">
        <f t="shared" si="5"/>
        <v>-</v>
      </c>
    </row>
    <row r="98" spans="1:6" ht="20.100000000000001" customHeight="1" x14ac:dyDescent="0.25">
      <c r="A98" s="44" t="s">
        <v>50</v>
      </c>
      <c r="B98" s="45">
        <f>IFERROR(SUBTOTAL(9,B29:B97),0)</f>
        <v>479751.66000000009</v>
      </c>
      <c r="C98" s="45">
        <v>1291405.21</v>
      </c>
      <c r="D98" s="45">
        <f>IFERROR(SUBTOTAL(9,D29:D97),0)</f>
        <v>599177.99999999988</v>
      </c>
      <c r="E98" s="46">
        <f>IF(B98&lt;&gt;0,D98/D98,"-")</f>
        <v>1</v>
      </c>
      <c r="F98" s="46">
        <f t="shared" si="5"/>
        <v>0.46397365858544115</v>
      </c>
    </row>
    <row r="99" spans="1:6" x14ac:dyDescent="0.25">
      <c r="E99" s="18"/>
      <c r="F99" s="18"/>
    </row>
  </sheetData>
  <mergeCells count="3">
    <mergeCell ref="A2:F2"/>
    <mergeCell ref="A1:F1"/>
    <mergeCell ref="A14:F14"/>
  </mergeCells>
  <pageMargins left="0.70866141732283505" right="0.70866141732283505" top="0.74803149606299202" bottom="0.74803149606299202" header="0.31496062992126" footer="0.31496062992126"/>
  <pageSetup paperSize="8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user8</cp:lastModifiedBy>
  <cp:lastPrinted>2026-07-16T10:04:42Z</cp:lastPrinted>
  <dcterms:created xsi:type="dcterms:W3CDTF">2026-07-15T06:01:58Z</dcterms:created>
  <dcterms:modified xsi:type="dcterms:W3CDTF">2026-07-20T09:32:23Z</dcterms:modified>
</cp:coreProperties>
</file>